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900A711-5C3E-44B8-B82E-C7FAA119595B}" xr6:coauthVersionLast="47" xr6:coauthVersionMax="47" xr10:uidLastSave="{00000000-0000-0000-0000-000000000000}"/>
  <bookViews>
    <workbookView xWindow="-108" yWindow="-108" windowWidth="23256" windowHeight="13896" tabRatio="690" activeTab="6" xr2:uid="{00000000-000D-0000-FFFF-FFFF00000000}"/>
  </bookViews>
  <sheets>
    <sheet name="空調" sheetId="2" r:id="rId1"/>
    <sheet name="換気（第１種→第１種）" sheetId="11" r:id="rId2"/>
    <sheet name="換気（第３種→第１種）" sheetId="10" r:id="rId3"/>
    <sheet name="照明" sheetId="8" r:id="rId4"/>
    <sheet name="給湯" sheetId="7" r:id="rId5"/>
    <sheet name="給湯（ハイブリッドのみ使用）" sheetId="12" r:id="rId6"/>
    <sheet name="リスト20260401確認" sheetId="1" r:id="rId7"/>
  </sheets>
  <definedNames>
    <definedName name="_xlnm.Print_Area" localSheetId="6">リスト20260401確認!$A$1:$C$11</definedName>
    <definedName name="_xlnm.Print_Area" localSheetId="1">'換気（第１種→第１種）'!$A$1:$H$23</definedName>
    <definedName name="_xlnm.Print_Area" localSheetId="2">'換気（第３種→第１種）'!$A$1:$H$24</definedName>
    <definedName name="_xlnm.Print_Area" localSheetId="4">給湯!$A$1:$I$23</definedName>
    <definedName name="_xlnm.Print_Area" localSheetId="5">'給湯（ハイブリッドのみ使用）'!$A$1:$I$23</definedName>
    <definedName name="_xlnm.Print_Area" localSheetId="0">空調!$A$1:$H$23</definedName>
    <definedName name="_xlnm.Print_Area" localSheetId="3">照明!$A$1:$H$23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27" i="8" l="1"/>
  <c r="E28" i="8"/>
  <c r="D28" i="8"/>
  <c r="G28" i="8" s="1"/>
  <c r="G28" i="10"/>
  <c r="B27" i="11"/>
  <c r="D28" i="2"/>
  <c r="E28" i="2"/>
  <c r="G28" i="2" l="1"/>
  <c r="C45" i="12"/>
  <c r="C42" i="12"/>
  <c r="I39" i="12"/>
  <c r="C37" i="12"/>
  <c r="C43" i="12" s="1"/>
  <c r="C33" i="12"/>
  <c r="C32" i="12"/>
  <c r="C31" i="12"/>
  <c r="C30" i="12"/>
  <c r="C29" i="12"/>
  <c r="C28" i="12"/>
  <c r="C27" i="12"/>
  <c r="F6" i="12"/>
  <c r="J40" i="12" s="1"/>
  <c r="F5" i="12"/>
  <c r="F40" i="12" s="1"/>
  <c r="G40" i="12" l="1"/>
  <c r="K40" i="12"/>
  <c r="A14" i="12"/>
  <c r="I40" i="12"/>
  <c r="C44" i="12"/>
  <c r="C41" i="12" s="1"/>
  <c r="H40" i="12"/>
  <c r="A10" i="12"/>
  <c r="F10" i="12" l="1"/>
  <c r="D19" i="12"/>
  <c r="G41" i="12" s="1"/>
  <c r="C10" i="12"/>
  <c r="D20" i="12"/>
  <c r="J41" i="12" s="1"/>
  <c r="C14" i="12"/>
  <c r="F14" i="12"/>
  <c r="C40" i="12"/>
  <c r="H37" i="12" l="1"/>
  <c r="F37" i="12"/>
  <c r="F38" i="12" s="1"/>
  <c r="F39" i="12" s="1"/>
  <c r="F41" i="12" s="1"/>
  <c r="H38" i="12" l="1"/>
  <c r="C19" i="12"/>
  <c r="F19" i="12" s="1"/>
  <c r="I37" i="12"/>
  <c r="H39" i="12" l="1"/>
  <c r="H41" i="12" s="1"/>
  <c r="C20" i="12" s="1"/>
  <c r="F20" i="12" s="1"/>
  <c r="F21" i="12" l="1"/>
  <c r="H19" i="12"/>
  <c r="I19" i="12" s="1"/>
  <c r="F32" i="11"/>
  <c r="F33" i="10"/>
  <c r="G29" i="10" s="1"/>
  <c r="G30" i="10" s="1"/>
  <c r="C33" i="7"/>
  <c r="C32" i="7"/>
  <c r="F31" i="1"/>
  <c r="C31" i="7"/>
  <c r="C30" i="7"/>
  <c r="C29" i="7"/>
  <c r="C28" i="7"/>
  <c r="C27" i="7"/>
  <c r="B28" i="11" l="1"/>
  <c r="B29" i="11" s="1"/>
  <c r="I38" i="7"/>
  <c r="C44" i="7" l="1"/>
  <c r="C41" i="7"/>
  <c r="C36" i="7"/>
  <c r="C43" i="7" s="1"/>
  <c r="C40" i="7" s="1"/>
  <c r="F6" i="7"/>
  <c r="F5" i="7"/>
  <c r="A10" i="7" s="1"/>
  <c r="C42" i="7" l="1"/>
  <c r="C39" i="7" s="1"/>
  <c r="J39" i="7"/>
  <c r="H39" i="7"/>
  <c r="I39" i="7"/>
  <c r="G39" i="7"/>
  <c r="F39" i="7"/>
  <c r="K39" i="7"/>
  <c r="A14" i="7"/>
  <c r="D20" i="7" s="1"/>
  <c r="J40" i="7" s="1"/>
  <c r="C10" i="7"/>
  <c r="B21" i="10"/>
  <c r="F21" i="10"/>
  <c r="F36" i="7" l="1"/>
  <c r="F37" i="7" s="1"/>
  <c r="F38" i="7" s="1"/>
  <c r="F40" i="7" s="1"/>
  <c r="H36" i="7"/>
  <c r="H37" i="7" s="1"/>
  <c r="D19" i="7"/>
  <c r="G40" i="7" s="1"/>
  <c r="A14" i="11"/>
  <c r="C20" i="11" s="1"/>
  <c r="A10" i="11"/>
  <c r="C19" i="11" s="1"/>
  <c r="A14" i="10"/>
  <c r="C20" i="10" s="1"/>
  <c r="C21" i="10" s="1"/>
  <c r="A10" i="10"/>
  <c r="C19" i="10" s="1"/>
  <c r="A14" i="2"/>
  <c r="C20" i="2" s="1"/>
  <c r="C28" i="2" s="1"/>
  <c r="A10" i="2"/>
  <c r="C19" i="2" s="1"/>
  <c r="C27" i="2" s="1"/>
  <c r="A14" i="8"/>
  <c r="C20" i="8" s="1"/>
  <c r="A10" i="8"/>
  <c r="C19" i="8" s="1"/>
  <c r="H38" i="7" l="1"/>
  <c r="H40" i="7" s="1"/>
  <c r="C20" i="7" s="1"/>
  <c r="B14" i="11"/>
  <c r="E20" i="11" s="1"/>
  <c r="E14" i="11"/>
  <c r="B10" i="11"/>
  <c r="E19" i="11" s="1"/>
  <c r="E10" i="11"/>
  <c r="B14" i="8"/>
  <c r="E21" i="11" l="1"/>
  <c r="I36" i="7"/>
  <c r="C19" i="7"/>
  <c r="F19" i="7" s="1"/>
  <c r="G19" i="11" l="1"/>
  <c r="H19" i="11" s="1"/>
  <c r="B20" i="8"/>
  <c r="E20" i="8" s="1"/>
  <c r="B19" i="8"/>
  <c r="E14" i="10" l="1"/>
  <c r="B14" i="10"/>
  <c r="E21" i="10" s="1"/>
  <c r="E10" i="10"/>
  <c r="B10" i="10"/>
  <c r="E19" i="10" s="1"/>
  <c r="E20" i="10" l="1"/>
  <c r="G19" i="10" s="1"/>
  <c r="E14" i="8"/>
  <c r="E10" i="8"/>
  <c r="B10" i="8"/>
  <c r="E19" i="8" s="1"/>
  <c r="G19" i="8" s="1"/>
  <c r="E22" i="10" l="1"/>
  <c r="H19" i="10"/>
  <c r="E21" i="8"/>
  <c r="H19" i="8"/>
  <c r="F14" i="7" l="1"/>
  <c r="C14" i="7"/>
  <c r="F20" i="7" s="1"/>
  <c r="H19" i="7" s="1"/>
  <c r="F10" i="7"/>
  <c r="F21" i="7" l="1"/>
  <c r="I19" i="7"/>
  <c r="E14" i="2"/>
  <c r="B14" i="2"/>
  <c r="E20" i="2" s="1"/>
  <c r="E10" i="2"/>
  <c r="B10" i="2"/>
  <c r="E19" i="2" s="1"/>
  <c r="G19" i="2" l="1"/>
  <c r="H19" i="2" s="1"/>
  <c r="E21" i="2"/>
</calcChain>
</file>

<file path=xl/sharedStrings.xml><?xml version="1.0" encoding="utf-8"?>
<sst xmlns="http://schemas.openxmlformats.org/spreadsheetml/2006/main" count="510" uniqueCount="196">
  <si>
    <t>灯油</t>
    <rPh sb="0" eb="2">
      <t>トウユ</t>
    </rPh>
    <phoneticPr fontId="1"/>
  </si>
  <si>
    <t>軽油</t>
    <rPh sb="0" eb="2">
      <t>ケイユ</t>
    </rPh>
    <phoneticPr fontId="1"/>
  </si>
  <si>
    <t>液化石油ガス（ＬＰＧ）</t>
    <rPh sb="0" eb="2">
      <t>エキカ</t>
    </rPh>
    <rPh sb="2" eb="4">
      <t>セキユ</t>
    </rPh>
    <phoneticPr fontId="1"/>
  </si>
  <si>
    <t>石油系炭化水素ガス</t>
    <rPh sb="0" eb="3">
      <t>セキユケイ</t>
    </rPh>
    <rPh sb="3" eb="7">
      <t>タンカスイソ</t>
    </rPh>
    <phoneticPr fontId="1"/>
  </si>
  <si>
    <t>液化天然ガス（ＬＮＧ）</t>
    <rPh sb="0" eb="4">
      <t>エキカテンネン</t>
    </rPh>
    <phoneticPr fontId="1"/>
  </si>
  <si>
    <t>t-CO2/kWh</t>
    <phoneticPr fontId="1"/>
  </si>
  <si>
    <t>係　数</t>
    <rPh sb="0" eb="1">
      <t>カカリ</t>
    </rPh>
    <rPh sb="2" eb="3">
      <t>スウ</t>
    </rPh>
    <phoneticPr fontId="1"/>
  </si>
  <si>
    <t>単　位</t>
    <rPh sb="0" eb="1">
      <t>タン</t>
    </rPh>
    <rPh sb="2" eb="3">
      <t>クライ</t>
    </rPh>
    <phoneticPr fontId="1"/>
  </si>
  <si>
    <t>燃料の種類</t>
    <rPh sb="0" eb="2">
      <t>ネンリョウ</t>
    </rPh>
    <rPh sb="3" eb="5">
      <t>シュルイ</t>
    </rPh>
    <phoneticPr fontId="1"/>
  </si>
  <si>
    <t>項　目</t>
    <rPh sb="0" eb="1">
      <t>コウ</t>
    </rPh>
    <rPh sb="2" eb="3">
      <t>メ</t>
    </rPh>
    <phoneticPr fontId="1"/>
  </si>
  <si>
    <t>CO2削減量</t>
    <rPh sb="3" eb="6">
      <t>サクゲンリョウ</t>
    </rPh>
    <phoneticPr fontId="1"/>
  </si>
  <si>
    <t>削減率</t>
    <rPh sb="0" eb="3">
      <t>サクゲンリツ</t>
    </rPh>
    <phoneticPr fontId="1"/>
  </si>
  <si>
    <t>t-CO2</t>
    <phoneticPr fontId="1"/>
  </si>
  <si>
    <t>t-CO2</t>
    <phoneticPr fontId="1"/>
  </si>
  <si>
    <t>t-CO2</t>
    <phoneticPr fontId="1"/>
  </si>
  <si>
    <t>【プルダウンリスト】</t>
    <phoneticPr fontId="1"/>
  </si>
  <si>
    <t>機器の型式</t>
    <rPh sb="0" eb="2">
      <t>キキ</t>
    </rPh>
    <rPh sb="3" eb="5">
      <t>カタシキ</t>
    </rPh>
    <phoneticPr fontId="1"/>
  </si>
  <si>
    <t>メーカー</t>
    <phoneticPr fontId="1"/>
  </si>
  <si>
    <t>機器の種類</t>
    <rPh sb="0" eb="2">
      <t>キキ</t>
    </rPh>
    <rPh sb="3" eb="5">
      <t>シュルイ</t>
    </rPh>
    <phoneticPr fontId="1"/>
  </si>
  <si>
    <t>電気</t>
    <rPh sb="0" eb="2">
      <t>デンキ</t>
    </rPh>
    <phoneticPr fontId="1"/>
  </si>
  <si>
    <t>■更新機器の排出係数</t>
    <rPh sb="1" eb="3">
      <t>コウシン</t>
    </rPh>
    <rPh sb="3" eb="5">
      <t>キキ</t>
    </rPh>
    <rPh sb="6" eb="10">
      <t>ハイシュツケイスウ</t>
    </rPh>
    <phoneticPr fontId="1"/>
  </si>
  <si>
    <t>更新機器のCO2排出量</t>
    <rPh sb="0" eb="2">
      <t>コウシン</t>
    </rPh>
    <rPh sb="2" eb="4">
      <t>キキ</t>
    </rPh>
    <rPh sb="8" eb="11">
      <t>ハイシュツリョウ</t>
    </rPh>
    <phoneticPr fontId="1"/>
  </si>
  <si>
    <t>木質チップ・木質ペレット</t>
    <rPh sb="0" eb="2">
      <t>モクシツ</t>
    </rPh>
    <rPh sb="6" eb="8">
      <t>モクシツ</t>
    </rPh>
    <phoneticPr fontId="1"/>
  </si>
  <si>
    <t>t-CO2/t</t>
    <phoneticPr fontId="1"/>
  </si>
  <si>
    <t>■既設機器の排出係数</t>
    <rPh sb="1" eb="3">
      <t>キセツ</t>
    </rPh>
    <rPh sb="3" eb="5">
      <t>キキ</t>
    </rPh>
    <rPh sb="6" eb="10">
      <t>ハイシュツケイスウ</t>
    </rPh>
    <phoneticPr fontId="1"/>
  </si>
  <si>
    <t>既設機器のCO2排出量</t>
    <rPh sb="0" eb="2">
      <t>キセツ</t>
    </rPh>
    <rPh sb="2" eb="4">
      <t>キキ</t>
    </rPh>
    <rPh sb="8" eb="11">
      <t>ハイシュツリョウ</t>
    </rPh>
    <phoneticPr fontId="1"/>
  </si>
  <si>
    <t>AB222CDE-F</t>
    <phoneticPr fontId="1"/>
  </si>
  <si>
    <t>Ａ社</t>
    <rPh sb="1" eb="2">
      <t>シャ</t>
    </rPh>
    <phoneticPr fontId="1"/>
  </si>
  <si>
    <t>GH222IJK-L</t>
    <phoneticPr fontId="1"/>
  </si>
  <si>
    <t>Ｂ社</t>
    <rPh sb="1" eb="2">
      <t>シャ</t>
    </rPh>
    <phoneticPr fontId="1"/>
  </si>
  <si>
    <t>【既設】壁掛型エアコン（冷暖房）</t>
    <rPh sb="1" eb="3">
      <t>キセツ</t>
    </rPh>
    <rPh sb="4" eb="7">
      <t>カベカケガタ</t>
    </rPh>
    <rPh sb="12" eb="15">
      <t>レイダンボウ</t>
    </rPh>
    <phoneticPr fontId="1"/>
  </si>
  <si>
    <t>【更新】壁掛型エアコン（冷暖房）</t>
    <rPh sb="1" eb="3">
      <t>コウシン</t>
    </rPh>
    <rPh sb="4" eb="7">
      <t>カベカケガタ</t>
    </rPh>
    <rPh sb="12" eb="15">
      <t>レイダンボウ</t>
    </rPh>
    <phoneticPr fontId="1"/>
  </si>
  <si>
    <t>■既設機器及び更新機器</t>
    <rPh sb="1" eb="5">
      <t>キセツキキ</t>
    </rPh>
    <rPh sb="5" eb="6">
      <t>オヨ</t>
    </rPh>
    <rPh sb="7" eb="11">
      <t>コウシンキキ</t>
    </rPh>
    <phoneticPr fontId="1"/>
  </si>
  <si>
    <t>排出係数（自動表示）</t>
    <rPh sb="0" eb="4">
      <t>ハイシュツケイスウ</t>
    </rPh>
    <rPh sb="5" eb="9">
      <t>ジドウヒョウジ</t>
    </rPh>
    <phoneticPr fontId="1"/>
  </si>
  <si>
    <t>排出量（自動計算）</t>
    <rPh sb="0" eb="3">
      <t>ハイシュツリョウ</t>
    </rPh>
    <rPh sb="4" eb="8">
      <t>ジドウケイサン</t>
    </rPh>
    <phoneticPr fontId="1"/>
  </si>
  <si>
    <t>※着色セルを全て入力し、様式第２号に添付すること</t>
    <rPh sb="1" eb="3">
      <t>チャクショク</t>
    </rPh>
    <rPh sb="6" eb="7">
      <t>スベ</t>
    </rPh>
    <rPh sb="8" eb="10">
      <t>ニュウリョク</t>
    </rPh>
    <rPh sb="12" eb="14">
      <t>ヨウシキ</t>
    </rPh>
    <rPh sb="14" eb="15">
      <t>ダイ</t>
    </rPh>
    <rPh sb="16" eb="17">
      <t>ゴウ</t>
    </rPh>
    <rPh sb="18" eb="20">
      <t>テンプ</t>
    </rPh>
    <phoneticPr fontId="1"/>
  </si>
  <si>
    <t>（単位）</t>
    <rPh sb="1" eb="3">
      <t>タンイ</t>
    </rPh>
    <phoneticPr fontId="1"/>
  </si>
  <si>
    <t>数量</t>
    <rPh sb="0" eb="2">
      <t>スウリョウ</t>
    </rPh>
    <phoneticPr fontId="1"/>
  </si>
  <si>
    <t>年間エネルギー使用量</t>
    <rPh sb="0" eb="2">
      <t>ネンカン</t>
    </rPh>
    <rPh sb="7" eb="9">
      <t>シヨウ</t>
    </rPh>
    <rPh sb="9" eb="10">
      <t>リョウ</t>
    </rPh>
    <phoneticPr fontId="1"/>
  </si>
  <si>
    <t>判 定</t>
    <rPh sb="0" eb="1">
      <t>バン</t>
    </rPh>
    <rPh sb="2" eb="3">
      <t>テイ</t>
    </rPh>
    <phoneticPr fontId="1"/>
  </si>
  <si>
    <t>ABC50DEF</t>
    <phoneticPr fontId="1"/>
  </si>
  <si>
    <t>GHI50JKL</t>
    <phoneticPr fontId="1"/>
  </si>
  <si>
    <t>●CO2削減効果</t>
    <rPh sb="4" eb="6">
      <t>サクゲン</t>
    </rPh>
    <rPh sb="6" eb="8">
      <t>コウカ</t>
    </rPh>
    <phoneticPr fontId="1"/>
  </si>
  <si>
    <t>【既設】蛍光灯照明（40W）</t>
    <rPh sb="1" eb="3">
      <t>キセツ</t>
    </rPh>
    <rPh sb="4" eb="7">
      <t>ケイコウトウ</t>
    </rPh>
    <rPh sb="7" eb="9">
      <t>ショウメイ</t>
    </rPh>
    <phoneticPr fontId="1"/>
  </si>
  <si>
    <t>ABCD40100E</t>
    <phoneticPr fontId="1"/>
  </si>
  <si>
    <t>LEDH80100N</t>
    <phoneticPr fontId="1"/>
  </si>
  <si>
    <t>【更新】ＬＥＤ照明（40W相当）</t>
    <rPh sb="1" eb="3">
      <t>コウシン</t>
    </rPh>
    <rPh sb="7" eb="9">
      <t>ショウメイ</t>
    </rPh>
    <rPh sb="13" eb="15">
      <t>ソウトウ</t>
    </rPh>
    <phoneticPr fontId="1"/>
  </si>
  <si>
    <t>●CO2削減効果（※）</t>
    <rPh sb="4" eb="6">
      <t>サクゲン</t>
    </rPh>
    <rPh sb="6" eb="8">
      <t>コウカ</t>
    </rPh>
    <phoneticPr fontId="1"/>
  </si>
  <si>
    <t>　※年間エネルギー使用量が不明な場合には、既設機器と更新機器で同程度の「１日あたりの想定稼働時間」を設定し、</t>
    <rPh sb="2" eb="4">
      <t>ネンカン</t>
    </rPh>
    <rPh sb="9" eb="12">
      <t>シヨウリョウ</t>
    </rPh>
    <rPh sb="13" eb="15">
      <t>フメイ</t>
    </rPh>
    <rPh sb="16" eb="18">
      <t>バアイ</t>
    </rPh>
    <rPh sb="21" eb="23">
      <t>キセツ</t>
    </rPh>
    <rPh sb="23" eb="25">
      <t>キキ</t>
    </rPh>
    <rPh sb="26" eb="30">
      <t>コウシンキキ</t>
    </rPh>
    <rPh sb="31" eb="34">
      <t>ドウテイド</t>
    </rPh>
    <rPh sb="37" eb="38">
      <t>ニチ</t>
    </rPh>
    <rPh sb="42" eb="48">
      <t>ソウテイカドウジカン</t>
    </rPh>
    <rPh sb="50" eb="52">
      <t>セッテイ</t>
    </rPh>
    <phoneticPr fontId="1"/>
  </si>
  <si>
    <t>　　「１時間あたりの使用量×稼働時間×365日＝年間エネルギー使用量」とするなど、試算した数値を記載すること。</t>
    <rPh sb="4" eb="6">
      <t>ジカン</t>
    </rPh>
    <rPh sb="10" eb="13">
      <t>シヨウリョウ</t>
    </rPh>
    <rPh sb="14" eb="16">
      <t>カドウ</t>
    </rPh>
    <rPh sb="16" eb="18">
      <t>ジカン</t>
    </rPh>
    <rPh sb="22" eb="23">
      <t>ニチ</t>
    </rPh>
    <rPh sb="24" eb="26">
      <t>ネンカン</t>
    </rPh>
    <rPh sb="31" eb="34">
      <t>シヨウリョウ</t>
    </rPh>
    <rPh sb="41" eb="43">
      <t>シサン</t>
    </rPh>
    <rPh sb="45" eb="47">
      <t>スウチ</t>
    </rPh>
    <rPh sb="48" eb="50">
      <t>キサイ</t>
    </rPh>
    <phoneticPr fontId="1"/>
  </si>
  <si>
    <t>【更新】天井埋込型熱交換換気システム</t>
    <rPh sb="1" eb="3">
      <t>コウシン</t>
    </rPh>
    <rPh sb="4" eb="8">
      <t>テンジョウウメコミ</t>
    </rPh>
    <rPh sb="8" eb="9">
      <t>ガタ</t>
    </rPh>
    <rPh sb="9" eb="12">
      <t>ネツコウカン</t>
    </rPh>
    <rPh sb="12" eb="14">
      <t>カンキ</t>
    </rPh>
    <phoneticPr fontId="1"/>
  </si>
  <si>
    <t>AB-25CDEF</t>
    <phoneticPr fontId="1"/>
  </si>
  <si>
    <t>【既設】天井埋込型熱交換換気システム</t>
    <rPh sb="1" eb="3">
      <t>キセツ</t>
    </rPh>
    <phoneticPr fontId="1"/>
  </si>
  <si>
    <t>AB-20CDEF</t>
    <phoneticPr fontId="1"/>
  </si>
  <si>
    <t>揮発油（ガソリン）</t>
    <rPh sb="0" eb="3">
      <t>キハツユ</t>
    </rPh>
    <phoneticPr fontId="1"/>
  </si>
  <si>
    <t>一次エネルギー消費量</t>
    <rPh sb="0" eb="2">
      <t>イチジ</t>
    </rPh>
    <rPh sb="7" eb="10">
      <t>ショウヒリョウ</t>
    </rPh>
    <phoneticPr fontId="1"/>
  </si>
  <si>
    <t>燃料別の単位発熱量</t>
    <rPh sb="0" eb="3">
      <t>ネンリョウベツ</t>
    </rPh>
    <rPh sb="4" eb="6">
      <t>タンイ</t>
    </rPh>
    <rPh sb="6" eb="8">
      <t>ハツネツ</t>
    </rPh>
    <rPh sb="8" eb="9">
      <t>リョウ</t>
    </rPh>
    <phoneticPr fontId="1"/>
  </si>
  <si>
    <t>GJ/t</t>
    <phoneticPr fontId="1"/>
  </si>
  <si>
    <t>GJ/kl</t>
    <phoneticPr fontId="1"/>
  </si>
  <si>
    <t>GJ/年</t>
    <rPh sb="3" eb="4">
      <t>ネン</t>
    </rPh>
    <phoneticPr fontId="1"/>
  </si>
  <si>
    <t>プルダウンリストから選択</t>
    <rPh sb="10" eb="12">
      <t>センタク</t>
    </rPh>
    <phoneticPr fontId="1"/>
  </si>
  <si>
    <t>自動計算</t>
    <rPh sb="0" eb="4">
      <t>ジドウケイサン</t>
    </rPh>
    <phoneticPr fontId="1"/>
  </si>
  <si>
    <t>換気設備の類型</t>
    <rPh sb="0" eb="2">
      <t>カンキ</t>
    </rPh>
    <rPh sb="2" eb="4">
      <t>セツビ</t>
    </rPh>
    <rPh sb="5" eb="7">
      <t>ルイケイ</t>
    </rPh>
    <phoneticPr fontId="1"/>
  </si>
  <si>
    <t>ダクト式第一種換気システム</t>
    <rPh sb="3" eb="4">
      <t>シキ</t>
    </rPh>
    <rPh sb="4" eb="5">
      <t>ダイ</t>
    </rPh>
    <rPh sb="5" eb="7">
      <t>イッシュ</t>
    </rPh>
    <rPh sb="7" eb="9">
      <t>カンキ</t>
    </rPh>
    <phoneticPr fontId="1"/>
  </si>
  <si>
    <t>ダクト式第一種換気システム（DCモーター採用）</t>
    <rPh sb="3" eb="4">
      <t>シキ</t>
    </rPh>
    <rPh sb="4" eb="5">
      <t>ダイ</t>
    </rPh>
    <rPh sb="5" eb="7">
      <t>イッシュ</t>
    </rPh>
    <rPh sb="7" eb="9">
      <t>カンキ</t>
    </rPh>
    <rPh sb="20" eb="22">
      <t>サイヨウ</t>
    </rPh>
    <phoneticPr fontId="1"/>
  </si>
  <si>
    <t>ダクト式第二／三種換気システム</t>
    <rPh sb="3" eb="4">
      <t>シキ</t>
    </rPh>
    <rPh sb="4" eb="5">
      <t>ダイ</t>
    </rPh>
    <rPh sb="5" eb="6">
      <t>ニ</t>
    </rPh>
    <rPh sb="7" eb="8">
      <t>サン</t>
    </rPh>
    <rPh sb="8" eb="9">
      <t>シュ</t>
    </rPh>
    <rPh sb="9" eb="11">
      <t>カンキ</t>
    </rPh>
    <phoneticPr fontId="1"/>
  </si>
  <si>
    <t>ダクト式第二／三種換気システム（DCモーター採用）</t>
    <rPh sb="3" eb="4">
      <t>シキ</t>
    </rPh>
    <rPh sb="4" eb="5">
      <t>ダイ</t>
    </rPh>
    <rPh sb="5" eb="6">
      <t>ニ</t>
    </rPh>
    <rPh sb="7" eb="8">
      <t>サン</t>
    </rPh>
    <rPh sb="8" eb="9">
      <t>シュ</t>
    </rPh>
    <rPh sb="9" eb="11">
      <t>カンキ</t>
    </rPh>
    <rPh sb="22" eb="24">
      <t>サイヨウ</t>
    </rPh>
    <phoneticPr fontId="1"/>
  </si>
  <si>
    <t>壁付け給排気型ファン</t>
    <rPh sb="0" eb="1">
      <t>カベ</t>
    </rPh>
    <rPh sb="1" eb="2">
      <t>ツ</t>
    </rPh>
    <rPh sb="3" eb="6">
      <t>キュウハイキ</t>
    </rPh>
    <rPh sb="6" eb="7">
      <t>ガタ</t>
    </rPh>
    <phoneticPr fontId="1"/>
  </si>
  <si>
    <t>壁付けファン（給気型パイプ用ファン／排気型パイプ用ファン）</t>
    <rPh sb="0" eb="1">
      <t>カベ</t>
    </rPh>
    <rPh sb="1" eb="2">
      <t>ツ</t>
    </rPh>
    <rPh sb="7" eb="9">
      <t>キュウキ</t>
    </rPh>
    <rPh sb="9" eb="10">
      <t>ガタ</t>
    </rPh>
    <rPh sb="13" eb="14">
      <t>ヨウ</t>
    </rPh>
    <rPh sb="18" eb="20">
      <t>ハイキ</t>
    </rPh>
    <rPh sb="20" eb="21">
      <t>ガタ</t>
    </rPh>
    <rPh sb="24" eb="25">
      <t>ヨウ</t>
    </rPh>
    <phoneticPr fontId="1"/>
  </si>
  <si>
    <t>壁付けファン（給気型パイプ用ファン／排気型パイプ用ファン）
※「消費電力÷送風量」が0.2W/(㎥/h)以下のものを採用</t>
    <rPh sb="0" eb="2">
      <t>カベツ</t>
    </rPh>
    <rPh sb="7" eb="9">
      <t>キュウキ</t>
    </rPh>
    <rPh sb="9" eb="10">
      <t>ガタ</t>
    </rPh>
    <rPh sb="13" eb="14">
      <t>ヨウ</t>
    </rPh>
    <rPh sb="18" eb="21">
      <t>ハイキガタ</t>
    </rPh>
    <rPh sb="24" eb="25">
      <t>ヨウ</t>
    </rPh>
    <rPh sb="32" eb="36">
      <t>ショウヒデンリョク</t>
    </rPh>
    <rPh sb="37" eb="40">
      <t>ソウフウリョウ</t>
    </rPh>
    <rPh sb="52" eb="54">
      <t>イカ</t>
    </rPh>
    <rPh sb="58" eb="60">
      <t>サイヨウ</t>
    </rPh>
    <phoneticPr fontId="1"/>
  </si>
  <si>
    <t>GJ/kWh</t>
    <phoneticPr fontId="1"/>
  </si>
  <si>
    <t>使用量単位</t>
    <rPh sb="0" eb="3">
      <t>シヨウリョウ</t>
    </rPh>
    <rPh sb="3" eb="5">
      <t>タンイ</t>
    </rPh>
    <phoneticPr fontId="1"/>
  </si>
  <si>
    <t>kl</t>
    <phoneticPr fontId="1"/>
  </si>
  <si>
    <t>kl</t>
    <phoneticPr fontId="1"/>
  </si>
  <si>
    <t>kl</t>
    <phoneticPr fontId="1"/>
  </si>
  <si>
    <t>t</t>
    <phoneticPr fontId="1"/>
  </si>
  <si>
    <t>千㎥</t>
    <rPh sb="0" eb="1">
      <t>セン</t>
    </rPh>
    <phoneticPr fontId="1"/>
  </si>
  <si>
    <t>t</t>
    <phoneticPr fontId="1"/>
  </si>
  <si>
    <t>kWh</t>
    <phoneticPr fontId="1"/>
  </si>
  <si>
    <t>t</t>
    <phoneticPr fontId="1"/>
  </si>
  <si>
    <t>種　類</t>
    <rPh sb="0" eb="1">
      <t>シュ</t>
    </rPh>
    <rPh sb="2" eb="3">
      <t>ルイ</t>
    </rPh>
    <phoneticPr fontId="1"/>
  </si>
  <si>
    <t>【第１種→第１種】</t>
    <rPh sb="1" eb="2">
      <t>ダイ</t>
    </rPh>
    <rPh sb="3" eb="4">
      <t>シュ</t>
    </rPh>
    <rPh sb="5" eb="6">
      <t>ダイ</t>
    </rPh>
    <rPh sb="7" eb="8">
      <t>シュ</t>
    </rPh>
    <phoneticPr fontId="1"/>
  </si>
  <si>
    <t>【第３種→第１種】</t>
    <rPh sb="1" eb="2">
      <t>ダイ</t>
    </rPh>
    <rPh sb="3" eb="4">
      <t>シュ</t>
    </rPh>
    <rPh sb="5" eb="6">
      <t>ダイ</t>
    </rPh>
    <rPh sb="7" eb="8">
      <t>シュ</t>
    </rPh>
    <phoneticPr fontId="1"/>
  </si>
  <si>
    <t>換気更新による空調排出量の削減量</t>
    <rPh sb="0" eb="4">
      <t>カンキコウシン</t>
    </rPh>
    <rPh sb="7" eb="9">
      <t>クウチョウ</t>
    </rPh>
    <rPh sb="9" eb="12">
      <t>ハイシュツリョウ</t>
    </rPh>
    <rPh sb="13" eb="16">
      <t>サクゲンリョウ</t>
    </rPh>
    <phoneticPr fontId="1"/>
  </si>
  <si>
    <t>－</t>
    <phoneticPr fontId="1"/>
  </si>
  <si>
    <t>【既設】壁付けファン</t>
    <rPh sb="1" eb="3">
      <t>キセツ</t>
    </rPh>
    <rPh sb="4" eb="6">
      <t>カベツ</t>
    </rPh>
    <phoneticPr fontId="1"/>
  </si>
  <si>
    <t>FG-20AB5</t>
    <phoneticPr fontId="1"/>
  </si>
  <si>
    <t>機器の種類</t>
    <rPh sb="0" eb="2">
      <t>キキ</t>
    </rPh>
    <rPh sb="3" eb="5">
      <t>シュルイ</t>
    </rPh>
    <phoneticPr fontId="1"/>
  </si>
  <si>
    <t>従来型ガス給湯器</t>
    <rPh sb="0" eb="3">
      <t>ジュウライガタ</t>
    </rPh>
    <rPh sb="5" eb="8">
      <t>キュウトウキ</t>
    </rPh>
    <phoneticPr fontId="1"/>
  </si>
  <si>
    <t>エコジョーズ</t>
    <phoneticPr fontId="1"/>
  </si>
  <si>
    <t>従来型石油給湯器</t>
    <rPh sb="0" eb="3">
      <t>ジュウライガタ</t>
    </rPh>
    <rPh sb="3" eb="8">
      <t>セキユキュウトウキ</t>
    </rPh>
    <phoneticPr fontId="1"/>
  </si>
  <si>
    <t>エコフィール</t>
    <phoneticPr fontId="1"/>
  </si>
  <si>
    <t>燃料の種類</t>
    <rPh sb="0" eb="2">
      <t>ネンリョウ</t>
    </rPh>
    <rPh sb="3" eb="5">
      <t>シュルイ</t>
    </rPh>
    <phoneticPr fontId="1"/>
  </si>
  <si>
    <t>灯油</t>
    <rPh sb="0" eb="2">
      <t>トウユ</t>
    </rPh>
    <phoneticPr fontId="1"/>
  </si>
  <si>
    <t>エネファーム</t>
    <phoneticPr fontId="1"/>
  </si>
  <si>
    <t>電気温水器</t>
    <rPh sb="0" eb="5">
      <t>デンキオンスイキ</t>
    </rPh>
    <phoneticPr fontId="1"/>
  </si>
  <si>
    <t>電気</t>
    <rPh sb="0" eb="2">
      <t>デンキ</t>
    </rPh>
    <phoneticPr fontId="1"/>
  </si>
  <si>
    <t>エコキュート</t>
  </si>
  <si>
    <t>エコキュート</t>
    <phoneticPr fontId="1"/>
  </si>
  <si>
    <t>ハイブリッド型給湯器</t>
    <rPh sb="6" eb="7">
      <t>ガタ</t>
    </rPh>
    <rPh sb="7" eb="10">
      <t>キュウトウキ</t>
    </rPh>
    <phoneticPr fontId="1"/>
  </si>
  <si>
    <t>【既設】</t>
    <rPh sb="1" eb="3">
      <t>キセツ</t>
    </rPh>
    <phoneticPr fontId="1"/>
  </si>
  <si>
    <t>【更新】</t>
    <rPh sb="1" eb="3">
      <t>コウシン</t>
    </rPh>
    <phoneticPr fontId="1"/>
  </si>
  <si>
    <t>機器の種類（リストから選択）</t>
    <rPh sb="0" eb="2">
      <t>キキ</t>
    </rPh>
    <rPh sb="3" eb="5">
      <t>シュルイ</t>
    </rPh>
    <rPh sb="11" eb="13">
      <t>センタク</t>
    </rPh>
    <phoneticPr fontId="1"/>
  </si>
  <si>
    <t>燃料の種類（自動表示）</t>
    <rPh sb="0" eb="2">
      <t>ネンリョウ</t>
    </rPh>
    <rPh sb="3" eb="5">
      <t>シュルイ</t>
    </rPh>
    <rPh sb="6" eb="10">
      <t>ジドウヒョウジ</t>
    </rPh>
    <phoneticPr fontId="1"/>
  </si>
  <si>
    <t>エネルギー消費効率</t>
    <rPh sb="5" eb="7">
      <t>ショウヒ</t>
    </rPh>
    <rPh sb="7" eb="9">
      <t>コウリツ</t>
    </rPh>
    <phoneticPr fontId="1"/>
  </si>
  <si>
    <t>風呂給湯</t>
    <rPh sb="0" eb="2">
      <t>フロ</t>
    </rPh>
    <rPh sb="2" eb="4">
      <t>キュウトウ</t>
    </rPh>
    <phoneticPr fontId="1"/>
  </si>
  <si>
    <t>風呂給湯</t>
    <rPh sb="0" eb="4">
      <t>フロキュウトウ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</si>
  <si>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</si>
  <si>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</si>
  <si>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物件居住人数</t>
    <rPh sb="0" eb="2">
      <t>ブッケン</t>
    </rPh>
    <rPh sb="2" eb="6">
      <t>キョジュウニンズウ</t>
    </rPh>
    <phoneticPr fontId="1"/>
  </si>
  <si>
    <t>条件</t>
    <rPh sb="0" eb="2">
      <t>ジョウケン</t>
    </rPh>
    <phoneticPr fontId="1"/>
  </si>
  <si>
    <t>対象物件居住人数</t>
    <rPh sb="0" eb="4">
      <t>タイショウブッケン</t>
    </rPh>
    <rPh sb="4" eb="8">
      <t>キョジュウニンズウ</t>
    </rPh>
    <phoneticPr fontId="1"/>
  </si>
  <si>
    <t>給水温度（年平均）</t>
    <rPh sb="0" eb="2">
      <t>キュウスイ</t>
    </rPh>
    <rPh sb="2" eb="4">
      <t>オンド</t>
    </rPh>
    <rPh sb="5" eb="8">
      <t>ネンヘイキン</t>
    </rPh>
    <phoneticPr fontId="1"/>
  </si>
  <si>
    <t>給湯温度（年平均）</t>
    <rPh sb="0" eb="2">
      <t>キュウトウ</t>
    </rPh>
    <rPh sb="2" eb="4">
      <t>オンド</t>
    </rPh>
    <rPh sb="5" eb="8">
      <t>ネンヘイキン</t>
    </rPh>
    <phoneticPr fontId="1"/>
  </si>
  <si>
    <t>数値</t>
    <rPh sb="0" eb="2">
      <t>スウチ</t>
    </rPh>
    <phoneticPr fontId="1"/>
  </si>
  <si>
    <t>単位</t>
    <rPh sb="0" eb="2">
      <t>タンイ</t>
    </rPh>
    <phoneticPr fontId="1"/>
  </si>
  <si>
    <t>人</t>
    <rPh sb="0" eb="1">
      <t>ニン</t>
    </rPh>
    <phoneticPr fontId="1"/>
  </si>
  <si>
    <t>℃</t>
    <phoneticPr fontId="1"/>
  </si>
  <si>
    <t>℃</t>
    <phoneticPr fontId="1"/>
  </si>
  <si>
    <t>浴槽給湯熱量（200ℓ）</t>
    <rPh sb="0" eb="2">
      <t>ヨクソウ</t>
    </rPh>
    <rPh sb="2" eb="6">
      <t>キュウトウネツリョウ</t>
    </rPh>
    <phoneticPr fontId="1"/>
  </si>
  <si>
    <t>シャワー給湯熱量（12ℓ/分×5分/人）</t>
    <rPh sb="4" eb="8">
      <t>キュウトウネツリョウ</t>
    </rPh>
    <rPh sb="13" eb="14">
      <t>フン</t>
    </rPh>
    <rPh sb="16" eb="17">
      <t>フン</t>
    </rPh>
    <rPh sb="18" eb="19">
      <t>ニン</t>
    </rPh>
    <phoneticPr fontId="1"/>
  </si>
  <si>
    <t>洗面給湯熱量（6ℓ/分×2分/人）</t>
    <rPh sb="0" eb="2">
      <t>センメン</t>
    </rPh>
    <rPh sb="2" eb="6">
      <t>キュウトウネツリョウ</t>
    </rPh>
    <rPh sb="10" eb="11">
      <t>フン</t>
    </rPh>
    <rPh sb="13" eb="14">
      <t>フン</t>
    </rPh>
    <rPh sb="15" eb="16">
      <t>ニン</t>
    </rPh>
    <phoneticPr fontId="1"/>
  </si>
  <si>
    <t>台所給湯熱量（8ℓ/分×3分/回×3回）</t>
    <rPh sb="0" eb="2">
      <t>ダイドコロ</t>
    </rPh>
    <rPh sb="2" eb="6">
      <t>キュウトウネツリョウ</t>
    </rPh>
    <rPh sb="10" eb="11">
      <t>フン</t>
    </rPh>
    <rPh sb="13" eb="14">
      <t>フン</t>
    </rPh>
    <rPh sb="15" eb="16">
      <t>カイ</t>
    </rPh>
    <rPh sb="18" eb="19">
      <t>カイ</t>
    </rPh>
    <phoneticPr fontId="1"/>
  </si>
  <si>
    <t>kcal</t>
    <phoneticPr fontId="1"/>
  </si>
  <si>
    <t>年間給湯熱量（風呂あり）</t>
    <rPh sb="0" eb="4">
      <t>ネンカンキュウトウ</t>
    </rPh>
    <rPh sb="4" eb="6">
      <t>ネツリョウ</t>
    </rPh>
    <rPh sb="7" eb="9">
      <t>フロ</t>
    </rPh>
    <phoneticPr fontId="1"/>
  </si>
  <si>
    <t>年間給湯熱量（風呂なし）</t>
    <rPh sb="0" eb="4">
      <t>ネンカンキュウトウ</t>
    </rPh>
    <rPh sb="4" eb="6">
      <t>ネツリョウ</t>
    </rPh>
    <rPh sb="7" eb="9">
      <t>フロ</t>
    </rPh>
    <phoneticPr fontId="1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</si>
  <si>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</si>
  <si>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</si>
  <si>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年間給湯熱量</t>
    <rPh sb="0" eb="4">
      <t>ネンカンキュウトウ</t>
    </rPh>
    <rPh sb="4" eb="6">
      <t>ネツリョウ</t>
    </rPh>
    <phoneticPr fontId="1"/>
  </si>
  <si>
    <t>kcal</t>
    <phoneticPr fontId="1"/>
  </si>
  <si>
    <t>kcal</t>
    <phoneticPr fontId="1"/>
  </si>
  <si>
    <t>エネルギー消費熱量</t>
    <rPh sb="5" eb="7">
      <t>ショウヒ</t>
    </rPh>
    <rPh sb="7" eb="9">
      <t>ネツリョウ</t>
    </rPh>
    <phoneticPr fontId="1"/>
  </si>
  <si>
    <t>1GJ=</t>
    <phoneticPr fontId="1"/>
  </si>
  <si>
    <t>GJ</t>
    <phoneticPr fontId="1"/>
  </si>
  <si>
    <t>単位発熱量</t>
    <rPh sb="0" eb="5">
      <t>タンイハツネツリョウ</t>
    </rPh>
    <phoneticPr fontId="1"/>
  </si>
  <si>
    <t>値</t>
    <rPh sb="0" eb="1">
      <t>アタイ</t>
    </rPh>
    <phoneticPr fontId="1"/>
  </si>
  <si>
    <t>単位</t>
    <rPh sb="0" eb="2">
      <t>タンイ</t>
    </rPh>
    <phoneticPr fontId="1"/>
  </si>
  <si>
    <t>GJ/千㎥</t>
    <rPh sb="3" eb="4">
      <t>セン</t>
    </rPh>
    <phoneticPr fontId="1"/>
  </si>
  <si>
    <t>GJ/t</t>
    <phoneticPr fontId="1"/>
  </si>
  <si>
    <t>昼間電力</t>
    <rPh sb="0" eb="2">
      <t>ヒルマ</t>
    </rPh>
    <rPh sb="2" eb="4">
      <t>デンリョク</t>
    </rPh>
    <phoneticPr fontId="1"/>
  </si>
  <si>
    <t>夜間電力</t>
    <rPh sb="0" eb="4">
      <t>ヤカンデンリョク</t>
    </rPh>
    <phoneticPr fontId="1"/>
  </si>
  <si>
    <t>上記以外</t>
    <rPh sb="0" eb="4">
      <t>ジョウキイガイ</t>
    </rPh>
    <phoneticPr fontId="1"/>
  </si>
  <si>
    <t>Ave（GJ）</t>
    <phoneticPr fontId="1"/>
  </si>
  <si>
    <t>（MJ）</t>
    <phoneticPr fontId="1"/>
  </si>
  <si>
    <t>GJ/kWh</t>
    <phoneticPr fontId="1"/>
  </si>
  <si>
    <t>単位発熱量</t>
    <rPh sb="0" eb="2">
      <t>タンイ</t>
    </rPh>
    <rPh sb="2" eb="5">
      <t>ハツネツリョウ</t>
    </rPh>
    <phoneticPr fontId="1"/>
  </si>
  <si>
    <t>GJ/t</t>
    <phoneticPr fontId="1"/>
  </si>
  <si>
    <t>GJ/kl</t>
    <phoneticPr fontId="1"/>
  </si>
  <si>
    <t>年間消費量</t>
    <rPh sb="0" eb="4">
      <t>ネンカンショウヒ</t>
    </rPh>
    <rPh sb="4" eb="5">
      <t>リョウ</t>
    </rPh>
    <phoneticPr fontId="1"/>
  </si>
  <si>
    <t>t-CO2/kl</t>
    <phoneticPr fontId="1"/>
  </si>
  <si>
    <t>t-CO2/千㎥</t>
    <rPh sb="6" eb="7">
      <t>セン</t>
    </rPh>
    <phoneticPr fontId="1"/>
  </si>
  <si>
    <t>（年間エネルギー使用量計算）</t>
    <rPh sb="1" eb="3">
      <t>ネンカン</t>
    </rPh>
    <rPh sb="8" eb="11">
      <t>シヨウリョウ</t>
    </rPh>
    <rPh sb="11" eb="13">
      <t>ケイサン</t>
    </rPh>
    <phoneticPr fontId="1"/>
  </si>
  <si>
    <t>液化石油ガス（ＬＰＧ）</t>
    <phoneticPr fontId="1"/>
  </si>
  <si>
    <t>年間エネルギー使用量単位</t>
    <rPh sb="0" eb="2">
      <t>ネンカン</t>
    </rPh>
    <rPh sb="7" eb="10">
      <t>シヨウリョウ</t>
    </rPh>
    <rPh sb="10" eb="12">
      <t>タンイ</t>
    </rPh>
    <phoneticPr fontId="1"/>
  </si>
  <si>
    <r>
      <t>■燃料・電気の使用に関する排出係数　</t>
    </r>
    <r>
      <rPr>
        <b/>
        <sz val="12"/>
        <color rgb="FFFF0000"/>
        <rFont val="BIZ UDゴシック"/>
        <family val="3"/>
        <charset val="128"/>
      </rPr>
      <t>※赤字は変動値</t>
    </r>
    <rPh sb="1" eb="3">
      <t>ネンリョウ</t>
    </rPh>
    <rPh sb="4" eb="6">
      <t>デンキ</t>
    </rPh>
    <rPh sb="7" eb="9">
      <t>シヨウ</t>
    </rPh>
    <rPh sb="10" eb="11">
      <t>カン</t>
    </rPh>
    <rPh sb="13" eb="17">
      <t>ハイシュツケイスウ</t>
    </rPh>
    <rPh sb="19" eb="21">
      <t>アカジ</t>
    </rPh>
    <rPh sb="22" eb="25">
      <t>ヘンドウチ</t>
    </rPh>
    <phoneticPr fontId="1"/>
  </si>
  <si>
    <t>※使わない</t>
    <rPh sb="1" eb="2">
      <t>ツカ</t>
    </rPh>
    <phoneticPr fontId="1"/>
  </si>
  <si>
    <t>効果確認表（給湯機器①）</t>
    <rPh sb="0" eb="2">
      <t>コウカ</t>
    </rPh>
    <rPh sb="2" eb="5">
      <t>カクニンヒョウ</t>
    </rPh>
    <rPh sb="6" eb="8">
      <t>キュウトウ</t>
    </rPh>
    <rPh sb="8" eb="10">
      <t>キキ</t>
    </rPh>
    <phoneticPr fontId="1"/>
  </si>
  <si>
    <t>※便宜上LPGとする</t>
    <rPh sb="1" eb="4">
      <t>ベンギジョウ</t>
    </rPh>
    <phoneticPr fontId="1"/>
  </si>
  <si>
    <t>　省エネ効果があることからエコジョーズとして</t>
    <rPh sb="1" eb="2">
      <t>ショウ</t>
    </rPh>
    <rPh sb="4" eb="6">
      <t>コウカ</t>
    </rPh>
    <phoneticPr fontId="1"/>
  </si>
  <si>
    <t>※エコジョーズとハイブリットでは概ね３０％の</t>
    <rPh sb="16" eb="17">
      <t>オオム</t>
    </rPh>
    <phoneticPr fontId="1"/>
  </si>
  <si>
    <t>　試算した上で、年間消費量を７０％に変換する</t>
    <rPh sb="1" eb="3">
      <t>シサン</t>
    </rPh>
    <rPh sb="5" eb="6">
      <t>ウエ</t>
    </rPh>
    <rPh sb="8" eb="10">
      <t>ネンカン</t>
    </rPh>
    <rPh sb="10" eb="13">
      <t>ショウヒリョウ</t>
    </rPh>
    <rPh sb="18" eb="20">
      <t>ヘンカン</t>
    </rPh>
    <phoneticPr fontId="1"/>
  </si>
  <si>
    <t>効果確認表（照明機器①）</t>
    <rPh sb="0" eb="2">
      <t>コウカ</t>
    </rPh>
    <rPh sb="2" eb="5">
      <t>カクニンヒョウ</t>
    </rPh>
    <rPh sb="6" eb="10">
      <t>ショウメイキキ</t>
    </rPh>
    <phoneticPr fontId="1"/>
  </si>
  <si>
    <t>効果確認表（換気設備①）</t>
    <rPh sb="0" eb="2">
      <t>コウカ</t>
    </rPh>
    <rPh sb="2" eb="5">
      <t>カクニンヒョウ</t>
    </rPh>
    <rPh sb="6" eb="8">
      <t>カンキ</t>
    </rPh>
    <rPh sb="8" eb="10">
      <t>セツビ</t>
    </rPh>
    <phoneticPr fontId="1"/>
  </si>
  <si>
    <t>効果確認表（空調設備①）</t>
    <rPh sb="0" eb="2">
      <t>コウカ</t>
    </rPh>
    <rPh sb="2" eb="5">
      <t>カクニンヒョウ</t>
    </rPh>
    <rPh sb="6" eb="8">
      <t>クウチョウ</t>
    </rPh>
    <rPh sb="8" eb="10">
      <t>セツビ</t>
    </rPh>
    <phoneticPr fontId="1"/>
  </si>
  <si>
    <t>１日の使用時間</t>
    <rPh sb="1" eb="2">
      <t>ニチ</t>
    </rPh>
    <rPh sb="3" eb="7">
      <t>シヨウジカン</t>
    </rPh>
    <phoneticPr fontId="1"/>
  </si>
  <si>
    <t>年間使用日数</t>
    <rPh sb="0" eb="4">
      <t>ネンカン</t>
    </rPh>
    <rPh sb="4" eb="6">
      <t>ニッスウ</t>
    </rPh>
    <phoneticPr fontId="1"/>
  </si>
  <si>
    <t>（5/23～10/4）</t>
    <phoneticPr fontId="1"/>
  </si>
  <si>
    <t>（11/8～4/16）</t>
    <phoneticPr fontId="1"/>
  </si>
  <si>
    <t>使用日数</t>
    <rPh sb="0" eb="4">
      <t>シヨウニッスウ</t>
    </rPh>
    <phoneticPr fontId="1"/>
  </si>
  <si>
    <t>＝</t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</si>
  <si>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</si>
  <si>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</si>
  <si>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両方</t>
    <rPh sb="0" eb="2">
      <t>リョウホウ</t>
    </rPh>
    <phoneticPr fontId="1"/>
  </si>
  <si>
    <t>１時間の使用量</t>
    <rPh sb="1" eb="3">
      <t>ジカン</t>
    </rPh>
    <rPh sb="4" eb="6">
      <t>シヨウ</t>
    </rPh>
    <rPh sb="6" eb="7">
      <t>リョウ</t>
    </rPh>
    <phoneticPr fontId="1"/>
  </si>
  <si>
    <t>年間エネルギー使用量</t>
    <rPh sb="0" eb="2">
      <t>ネンカン</t>
    </rPh>
    <rPh sb="7" eb="9">
      <t>シヨウ</t>
    </rPh>
    <rPh sb="9" eb="10">
      <t>リョウ</t>
    </rPh>
    <phoneticPr fontId="1"/>
  </si>
  <si>
    <t>既設機器</t>
    <rPh sb="0" eb="4">
      <t>キセツキキ</t>
    </rPh>
    <phoneticPr fontId="1"/>
  </si>
  <si>
    <t>更新機器</t>
    <rPh sb="0" eb="4">
      <t>コウシンキキ</t>
    </rPh>
    <phoneticPr fontId="1"/>
  </si>
  <si>
    <t>※既設機器と更新機器で熱源が異なる場合の「年間エネルギー使用量」の計算例</t>
    <rPh sb="1" eb="5">
      <t>キセツキキ</t>
    </rPh>
    <rPh sb="6" eb="10">
      <t>コウシンキキ</t>
    </rPh>
    <rPh sb="11" eb="13">
      <t>ネツゲン</t>
    </rPh>
    <rPh sb="14" eb="15">
      <t>コト</t>
    </rPh>
    <rPh sb="17" eb="19">
      <t>バアイ</t>
    </rPh>
    <rPh sb="21" eb="23">
      <t>ネンカン</t>
    </rPh>
    <rPh sb="28" eb="31">
      <t>シヨウリョウ</t>
    </rPh>
    <rPh sb="33" eb="36">
      <t>ケイサンレイ</t>
    </rPh>
    <phoneticPr fontId="1"/>
  </si>
  <si>
    <t>※既設機器の年間エネルギー使用量が不明な場合の計算例</t>
    <rPh sb="23" eb="26">
      <t>ケイサンレイ</t>
    </rPh>
    <phoneticPr fontId="1"/>
  </si>
  <si>
    <t>プルダウンリストから選択</t>
    <phoneticPr fontId="1"/>
  </si>
  <si>
    <t>自動計算</t>
    <rPh sb="0" eb="4">
      <t>ジドウケイサン</t>
    </rPh>
    <phoneticPr fontId="1"/>
  </si>
  <si>
    <t>年間エネルギー使用量（表に転記）</t>
    <rPh sb="0" eb="2">
      <t>ネンカン</t>
    </rPh>
    <rPh sb="7" eb="10">
      <t>シヨウリョウ</t>
    </rPh>
    <rPh sb="11" eb="12">
      <t>ヒョウ</t>
    </rPh>
    <rPh sb="13" eb="15">
      <t>テンキ</t>
    </rPh>
    <phoneticPr fontId="1"/>
  </si>
  <si>
    <t>年間エネルギー使用量（表に転記）</t>
    <rPh sb="0" eb="2">
      <t>ネンカン</t>
    </rPh>
    <rPh sb="7" eb="10">
      <t>シヨウリョウ</t>
    </rPh>
    <rPh sb="11" eb="12">
      <t>ヒョウ</t>
    </rPh>
    <rPh sb="13" eb="15">
      <t>テンキ</t>
    </rPh>
    <phoneticPr fontId="1"/>
  </si>
  <si>
    <t>年間点灯時間</t>
    <rPh sb="0" eb="6">
      <t>ネンカンテントウジカン</t>
    </rPh>
    <phoneticPr fontId="1"/>
  </si>
  <si>
    <t>※既設機器と更新機器の「年間エネルギー使用量」の計算例</t>
    <rPh sb="1" eb="5">
      <t>キセツキキ</t>
    </rPh>
    <rPh sb="6" eb="10">
      <t>コウシンキキ</t>
    </rPh>
    <rPh sb="12" eb="14">
      <t>ネンカン</t>
    </rPh>
    <rPh sb="19" eb="22">
      <t>シヨウリョウ</t>
    </rPh>
    <rPh sb="24" eb="27">
      <t>ケイサンレイ</t>
    </rPh>
    <phoneticPr fontId="1"/>
  </si>
  <si>
    <t>年間エネルギー使用量の計算</t>
    <rPh sb="0" eb="2">
      <t>ネンカン</t>
    </rPh>
    <rPh sb="7" eb="10">
      <t>シヨウリョウ</t>
    </rPh>
    <rPh sb="11" eb="13">
      <t>ケイサン</t>
    </rPh>
    <phoneticPr fontId="1"/>
  </si>
  <si>
    <t>年間点灯時間</t>
    <rPh sb="0" eb="6">
      <t>ネンカンテントウジカン</t>
    </rPh>
    <phoneticPr fontId="1"/>
  </si>
  <si>
    <t>時間</t>
    <rPh sb="0" eb="2">
      <t>ジカン</t>
    </rPh>
    <phoneticPr fontId="1"/>
  </si>
  <si>
    <t>Ｗ</t>
    <phoneticPr fontId="1"/>
  </si>
  <si>
    <t>単位変換（→kWh）</t>
    <rPh sb="0" eb="4">
      <t>タンイヘンカン</t>
    </rPh>
    <phoneticPr fontId="1"/>
  </si>
  <si>
    <t>×0.001</t>
    <phoneticPr fontId="1"/>
  </si>
  <si>
    <t>電球のワット数</t>
    <rPh sb="0" eb="2">
      <t>デンキュウ</t>
    </rPh>
    <rPh sb="6" eb="7">
      <t>スウ</t>
    </rPh>
    <phoneticPr fontId="1"/>
  </si>
  <si>
    <t>※以下の表は、既設機器と更新機器の「年間エネルギー使用量」の計算例</t>
    <rPh sb="1" eb="3">
      <t>イカ</t>
    </rPh>
    <rPh sb="4" eb="5">
      <t>ヒョウ</t>
    </rPh>
    <rPh sb="7" eb="11">
      <t>キセツキキ</t>
    </rPh>
    <rPh sb="12" eb="16">
      <t>コウシンキキ</t>
    </rPh>
    <rPh sb="18" eb="20">
      <t>ネンカン</t>
    </rPh>
    <rPh sb="25" eb="28">
      <t>シヨウリョウ</t>
    </rPh>
    <rPh sb="30" eb="33">
      <t>ケイサンレイ</t>
    </rPh>
    <phoneticPr fontId="1"/>
  </si>
  <si>
    <r>
      <t>単位発熱量　</t>
    </r>
    <r>
      <rPr>
        <sz val="12"/>
        <color rgb="FFFF0000"/>
        <rFont val="BIZ UDゴシック"/>
        <family val="3"/>
        <charset val="128"/>
      </rPr>
      <t>※赤字は変動値</t>
    </r>
    <rPh sb="0" eb="5">
      <t>タンイハツネツリョウ</t>
    </rPh>
    <rPh sb="7" eb="9">
      <t>アカジ</t>
    </rPh>
    <rPh sb="10" eb="13">
      <t>ヘンドウチ</t>
    </rPh>
    <phoneticPr fontId="1"/>
  </si>
  <si>
    <t>※石油給湯器→ハイブリッドのみ</t>
    <rPh sb="1" eb="3">
      <t>セキユ</t>
    </rPh>
    <rPh sb="3" eb="6">
      <t>キュウトウキ</t>
    </rPh>
    <phoneticPr fontId="1"/>
  </si>
  <si>
    <t>※令和７年提出用 全国平均係数</t>
    <rPh sb="1" eb="3">
      <t>レイワ</t>
    </rPh>
    <rPh sb="4" eb="5">
      <t>ネン</t>
    </rPh>
    <rPh sb="5" eb="7">
      <t>テイシュツ</t>
    </rPh>
    <rPh sb="7" eb="8">
      <t>ヨウ</t>
    </rPh>
    <rPh sb="9" eb="13">
      <t>ゼンコクヘイキン</t>
    </rPh>
    <rPh sb="13" eb="15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</si>
</sst>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.000000;&quot;△ &quot;#,##0.000000"/>
    <numFmt numFmtId="177" formatCode="#,##0;&quot;△ &quot;#,##0"/>
    <numFmt numFmtId="178" formatCode="#,##0.0;&quot;△ &quot;#,##0.0"/>
    <numFmt numFmtId="179" formatCode="#,##0.000;&quot;△ &quot;#,##0.000"/>
    <numFmt numFmtId="180" formatCode="#,##0.00000;&quot;△ &quot;#,##0.00000"/>
    <numFmt numFmtId="181" formatCode="0.00;&quot;△ &quot;0.00"/>
    <numFmt numFmtId="182" formatCode="0&quot;人&quot;"/>
    <numFmt numFmtId="183" formatCode="#,##0\ \k\c\a\l"/>
    <numFmt numFmtId="184" formatCode="#,##0.0000;&quot;△ &quot;#,##0.0000"/>
    <numFmt numFmtId="185" formatCode="#,##0&quot;日&quot;"/>
    <numFmt numFmtId="186" formatCode="#,##0.00;&quot;△ &quot;#,##0.00"/>
    <numFmt numFmtId="187" formatCode="#,##0&quot;時&quot;&quot;間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13" xfId="0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7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0" xfId="0" applyFont="1">
      <alignment vertical="center"/>
    </xf>
    <xf numFmtId="0" fontId="2" fillId="4" borderId="8" xfId="0" applyFont="1" applyFill="1" applyBorder="1">
      <alignment vertical="center"/>
    </xf>
    <xf numFmtId="0" fontId="2" fillId="4" borderId="1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7" fontId="4" fillId="0" borderId="25" xfId="0" applyNumberFormat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 shrinkToFit="1"/>
    </xf>
    <xf numFmtId="0" fontId="6" fillId="5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4" fillId="0" borderId="27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178" fontId="9" fillId="0" borderId="28" xfId="0" applyNumberFormat="1" applyFont="1" applyBorder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Fill="1" applyBorder="1">
      <alignment vertical="center"/>
    </xf>
    <xf numFmtId="0" fontId="2" fillId="4" borderId="33" xfId="0" applyFont="1" applyFill="1" applyBorder="1">
      <alignment vertical="center"/>
    </xf>
    <xf numFmtId="0" fontId="2" fillId="4" borderId="35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40" xfId="0" applyFont="1" applyBorder="1" applyAlignment="1">
      <alignment horizontal="center" vertical="center"/>
    </xf>
    <xf numFmtId="177" fontId="2" fillId="0" borderId="11" xfId="0" applyNumberFormat="1" applyFont="1" applyFill="1" applyBorder="1">
      <alignment vertical="center"/>
    </xf>
    <xf numFmtId="0" fontId="2" fillId="0" borderId="38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14" xfId="0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41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178" fontId="9" fillId="0" borderId="12" xfId="0" applyNumberFormat="1" applyFont="1" applyFill="1" applyBorder="1">
      <alignment vertical="center"/>
    </xf>
    <xf numFmtId="177" fontId="9" fillId="0" borderId="11" xfId="0" applyNumberFormat="1" applyFont="1" applyFill="1" applyBorder="1">
      <alignment vertical="center"/>
    </xf>
    <xf numFmtId="177" fontId="9" fillId="0" borderId="2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7" fontId="2" fillId="0" borderId="1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3" fontId="2" fillId="0" borderId="0" xfId="0" applyNumberFormat="1" applyFont="1" applyAlignment="1">
      <alignment horizontal="left"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4" borderId="12" xfId="0" applyFont="1" applyFill="1" applyBorder="1">
      <alignment vertical="center"/>
    </xf>
    <xf numFmtId="0" fontId="2" fillId="4" borderId="11" xfId="0" applyFont="1" applyFill="1" applyBorder="1" applyAlignment="1">
      <alignment horizontal="center" vertical="center"/>
    </xf>
    <xf numFmtId="184" fontId="2" fillId="0" borderId="50" xfId="0" applyNumberFormat="1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48" xfId="0" applyFont="1" applyBorder="1" applyAlignment="1">
      <alignment vertical="center" shrinkToFit="1"/>
    </xf>
    <xf numFmtId="177" fontId="2" fillId="0" borderId="0" xfId="0" applyNumberFormat="1" applyFont="1" applyBorder="1">
      <alignment vertical="center"/>
    </xf>
    <xf numFmtId="0" fontId="2" fillId="0" borderId="0" xfId="0" applyFont="1" applyAlignment="1">
      <alignment vertical="center"/>
    </xf>
    <xf numFmtId="179" fontId="2" fillId="0" borderId="26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0" fontId="2" fillId="0" borderId="26" xfId="0" applyFont="1" applyBorder="1">
      <alignment vertical="center"/>
    </xf>
    <xf numFmtId="176" fontId="2" fillId="0" borderId="0" xfId="0" applyNumberFormat="1" applyFont="1" applyBorder="1">
      <alignment vertical="center"/>
    </xf>
    <xf numFmtId="184" fontId="2" fillId="0" borderId="0" xfId="0" applyNumberFormat="1" applyFont="1" applyBorder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177" fontId="2" fillId="0" borderId="55" xfId="0" applyNumberFormat="1" applyFont="1" applyBorder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vertical="center" shrinkToFit="1"/>
    </xf>
    <xf numFmtId="177" fontId="2" fillId="0" borderId="58" xfId="0" applyNumberFormat="1" applyFont="1" applyBorder="1">
      <alignment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vertical="center" shrinkToFit="1"/>
    </xf>
    <xf numFmtId="177" fontId="2" fillId="0" borderId="61" xfId="0" applyNumberFormat="1" applyFont="1" applyBorder="1">
      <alignment vertical="center"/>
    </xf>
    <xf numFmtId="0" fontId="2" fillId="0" borderId="62" xfId="0" applyFont="1" applyBorder="1" applyAlignment="1">
      <alignment horizontal="center" vertical="center"/>
    </xf>
    <xf numFmtId="177" fontId="2" fillId="0" borderId="58" xfId="0" applyNumberFormat="1" applyFont="1" applyBorder="1" applyAlignment="1">
      <alignment horizontal="right" vertical="center"/>
    </xf>
    <xf numFmtId="177" fontId="2" fillId="0" borderId="61" xfId="0" applyNumberFormat="1" applyFont="1" applyBorder="1" applyAlignment="1">
      <alignment horizontal="right" vertical="center"/>
    </xf>
    <xf numFmtId="0" fontId="2" fillId="0" borderId="63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45" xfId="0" applyFont="1" applyBorder="1" applyAlignment="1">
      <alignment vertical="center" shrinkToFit="1"/>
    </xf>
    <xf numFmtId="179" fontId="9" fillId="0" borderId="4" xfId="0" applyNumberFormat="1" applyFont="1" applyBorder="1">
      <alignment vertical="center"/>
    </xf>
    <xf numFmtId="179" fontId="9" fillId="0" borderId="1" xfId="0" applyNumberFormat="1" applyFont="1" applyBorder="1">
      <alignment vertical="center"/>
    </xf>
    <xf numFmtId="179" fontId="9" fillId="0" borderId="9" xfId="0" applyNumberFormat="1" applyFont="1" applyBorder="1">
      <alignment vertical="center"/>
    </xf>
    <xf numFmtId="176" fontId="9" fillId="4" borderId="34" xfId="0" applyNumberFormat="1" applyFont="1" applyFill="1" applyBorder="1">
      <alignment vertical="center"/>
    </xf>
    <xf numFmtId="179" fontId="9" fillId="4" borderId="9" xfId="0" applyNumberFormat="1" applyFont="1" applyFill="1" applyBorder="1">
      <alignment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0" xfId="0" applyFont="1" applyAlignment="1">
      <alignment vertical="center" shrinkToFit="1"/>
    </xf>
    <xf numFmtId="177" fontId="2" fillId="0" borderId="46" xfId="0" applyNumberFormat="1" applyFont="1" applyBorder="1" applyAlignment="1">
      <alignment horizontal="right" vertical="center"/>
    </xf>
    <xf numFmtId="177" fontId="2" fillId="0" borderId="50" xfId="0" applyNumberFormat="1" applyFont="1" applyBorder="1" applyAlignment="1">
      <alignment horizontal="right" vertical="center"/>
    </xf>
    <xf numFmtId="14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185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vertical="center" shrinkToFit="1"/>
    </xf>
    <xf numFmtId="178" fontId="10" fillId="0" borderId="11" xfId="0" applyNumberFormat="1" applyFont="1" applyBorder="1" applyAlignment="1">
      <alignment vertical="center"/>
    </xf>
    <xf numFmtId="180" fontId="10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 shrinkToFit="1"/>
    </xf>
    <xf numFmtId="178" fontId="3" fillId="0" borderId="7" xfId="0" applyNumberFormat="1" applyFont="1" applyBorder="1" applyAlignment="1">
      <alignment vertical="center" shrinkToFit="1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80" fontId="3" fillId="0" borderId="68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vertical="center"/>
    </xf>
    <xf numFmtId="185" fontId="3" fillId="0" borderId="10" xfId="0" applyNumberFormat="1" applyFont="1" applyBorder="1" applyAlignment="1">
      <alignment horizontal="right" vertical="center"/>
    </xf>
    <xf numFmtId="178" fontId="6" fillId="0" borderId="28" xfId="0" applyNumberFormat="1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68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177" fontId="10" fillId="0" borderId="12" xfId="0" applyNumberFormat="1" applyFont="1" applyBorder="1">
      <alignment vertical="center"/>
    </xf>
    <xf numFmtId="0" fontId="10" fillId="0" borderId="11" xfId="0" applyFont="1" applyBorder="1">
      <alignment vertical="center"/>
    </xf>
    <xf numFmtId="177" fontId="2" fillId="0" borderId="11" xfId="0" applyNumberFormat="1" applyFont="1" applyBorder="1" applyAlignment="1">
      <alignment horizontal="left" vertical="center"/>
    </xf>
    <xf numFmtId="177" fontId="2" fillId="0" borderId="52" xfId="0" applyNumberFormat="1" applyFont="1" applyBorder="1" applyAlignment="1">
      <alignment horizontal="left" vertical="center"/>
    </xf>
    <xf numFmtId="187" fontId="2" fillId="0" borderId="12" xfId="0" applyNumberFormat="1" applyFont="1" applyBorder="1" applyAlignment="1">
      <alignment vertical="center" shrinkToFit="1"/>
    </xf>
    <xf numFmtId="187" fontId="2" fillId="0" borderId="32" xfId="0" applyNumberFormat="1" applyFont="1" applyBorder="1" applyAlignment="1">
      <alignment vertical="center" shrinkToFit="1"/>
    </xf>
    <xf numFmtId="185" fontId="2" fillId="0" borderId="7" xfId="0" applyNumberFormat="1" applyFont="1" applyBorder="1" applyAlignment="1">
      <alignment horizontal="center" vertical="center"/>
    </xf>
    <xf numFmtId="185" fontId="2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78" fontId="10" fillId="0" borderId="12" xfId="0" applyNumberFormat="1" applyFont="1" applyBorder="1">
      <alignment vertical="center"/>
    </xf>
    <xf numFmtId="184" fontId="10" fillId="0" borderId="12" xfId="0" applyNumberFormat="1" applyFont="1" applyBorder="1">
      <alignment vertical="center"/>
    </xf>
    <xf numFmtId="0" fontId="10" fillId="4" borderId="51" xfId="0" applyFont="1" applyFill="1" applyBorder="1" applyAlignment="1">
      <alignment horizontal="center" vertical="center"/>
    </xf>
    <xf numFmtId="0" fontId="2" fillId="0" borderId="42" xfId="0" applyFont="1" applyBorder="1" applyAlignment="1">
      <alignment vertical="center" shrinkToFit="1"/>
    </xf>
    <xf numFmtId="184" fontId="2" fillId="0" borderId="2" xfId="0" applyNumberFormat="1" applyFont="1" applyBorder="1">
      <alignment vertical="center"/>
    </xf>
    <xf numFmtId="177" fontId="2" fillId="0" borderId="47" xfId="0" applyNumberFormat="1" applyFont="1" applyBorder="1" applyAlignment="1">
      <alignment horizontal="center" vertical="center"/>
    </xf>
    <xf numFmtId="178" fontId="6" fillId="0" borderId="28" xfId="0" applyNumberFormat="1" applyFont="1" applyBorder="1" applyAlignment="1">
      <alignment vertical="center" shrinkToFit="1"/>
    </xf>
    <xf numFmtId="0" fontId="2" fillId="2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178" fontId="2" fillId="2" borderId="12" xfId="0" applyNumberFormat="1" applyFont="1" applyFill="1" applyBorder="1" applyProtection="1">
      <alignment vertical="center"/>
      <protection locked="0"/>
    </xf>
    <xf numFmtId="178" fontId="2" fillId="3" borderId="14" xfId="0" applyNumberFormat="1" applyFont="1" applyFill="1" applyBorder="1" applyProtection="1">
      <alignment vertical="center"/>
      <protection locked="0"/>
    </xf>
    <xf numFmtId="177" fontId="2" fillId="2" borderId="1" xfId="0" applyNumberFormat="1" applyFont="1" applyFill="1" applyBorder="1" applyProtection="1">
      <alignment vertical="center"/>
      <protection locked="0"/>
    </xf>
    <xf numFmtId="177" fontId="2" fillId="3" borderId="24" xfId="0" applyNumberFormat="1" applyFont="1" applyFill="1" applyBorder="1" applyProtection="1">
      <alignment vertical="center"/>
      <protection locked="0"/>
    </xf>
    <xf numFmtId="186" fontId="12" fillId="0" borderId="1" xfId="0" applyNumberFormat="1" applyFont="1" applyBorder="1" applyProtection="1">
      <alignment vertical="center"/>
      <protection locked="0"/>
    </xf>
    <xf numFmtId="186" fontId="12" fillId="0" borderId="9" xfId="0" applyNumberFormat="1" applyFont="1" applyBorder="1" applyProtection="1">
      <alignment vertical="center"/>
      <protection locked="0"/>
    </xf>
    <xf numFmtId="187" fontId="12" fillId="0" borderId="1" xfId="0" applyNumberFormat="1" applyFont="1" applyBorder="1" applyAlignment="1" applyProtection="1">
      <alignment vertical="center"/>
      <protection locked="0"/>
    </xf>
    <xf numFmtId="185" fontId="12" fillId="0" borderId="7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2" fillId="3" borderId="2" xfId="0" applyNumberFormat="1" applyFont="1" applyFill="1" applyBorder="1" applyProtection="1">
      <alignment vertical="center"/>
      <protection locked="0"/>
    </xf>
    <xf numFmtId="0" fontId="2" fillId="0" borderId="67" xfId="0" applyFont="1" applyBorder="1" applyAlignment="1" applyProtection="1">
      <alignment vertical="center"/>
      <protection locked="0"/>
    </xf>
    <xf numFmtId="0" fontId="2" fillId="0" borderId="67" xfId="0" applyFont="1" applyBorder="1" applyAlignment="1" applyProtection="1">
      <alignment vertical="center" shrinkToFit="1"/>
      <protection locked="0"/>
    </xf>
    <xf numFmtId="177" fontId="12" fillId="0" borderId="12" xfId="0" applyNumberFormat="1" applyFont="1" applyBorder="1" applyProtection="1">
      <alignment vertical="center"/>
      <protection locked="0"/>
    </xf>
    <xf numFmtId="177" fontId="12" fillId="0" borderId="32" xfId="0" applyNumberFormat="1" applyFont="1" applyBorder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2" fillId="3" borderId="11" xfId="0" applyFont="1" applyFill="1" applyBorder="1" applyProtection="1">
      <alignment vertical="center"/>
      <protection locked="0"/>
    </xf>
    <xf numFmtId="182" fontId="2" fillId="3" borderId="1" xfId="0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Border="1">
      <alignment vertical="center"/>
    </xf>
    <xf numFmtId="179" fontId="6" fillId="0" borderId="44" xfId="0" applyNumberFormat="1" applyFont="1" applyBorder="1">
      <alignment vertical="center"/>
    </xf>
    <xf numFmtId="179" fontId="2" fillId="2" borderId="12" xfId="0" applyNumberFormat="1" applyFont="1" applyFill="1" applyBorder="1" applyProtection="1">
      <alignment vertical="center"/>
      <protection locked="0"/>
    </xf>
    <xf numFmtId="179" fontId="2" fillId="3" borderId="14" xfId="0" applyNumberFormat="1" applyFont="1" applyFill="1" applyBorder="1" applyProtection="1">
      <alignment vertical="center"/>
      <protection locked="0"/>
    </xf>
    <xf numFmtId="179" fontId="6" fillId="0" borderId="45" xfId="0" applyNumberFormat="1" applyFont="1" applyBorder="1">
      <alignment vertical="center"/>
    </xf>
    <xf numFmtId="0" fontId="2" fillId="6" borderId="11" xfId="0" applyFont="1" applyFill="1" applyBorder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186" fontId="6" fillId="0" borderId="44" xfId="0" applyNumberFormat="1" applyFont="1" applyBorder="1" applyAlignment="1">
      <alignment horizontal="right" vertical="center"/>
    </xf>
    <xf numFmtId="186" fontId="6" fillId="0" borderId="6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9" fontId="8" fillId="5" borderId="21" xfId="0" applyNumberFormat="1" applyFont="1" applyFill="1" applyBorder="1" applyAlignment="1">
      <alignment horizontal="center" vertical="center"/>
    </xf>
    <xf numFmtId="9" fontId="8" fillId="5" borderId="1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right" vertical="center"/>
    </xf>
    <xf numFmtId="176" fontId="2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left" vertical="center"/>
    </xf>
    <xf numFmtId="9" fontId="8" fillId="5" borderId="22" xfId="0" applyNumberFormat="1" applyFont="1" applyFill="1" applyBorder="1" applyAlignment="1">
      <alignment horizontal="center" vertical="center"/>
    </xf>
    <xf numFmtId="9" fontId="8" fillId="5" borderId="23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178" fontId="6" fillId="0" borderId="44" xfId="0" applyNumberFormat="1" applyFont="1" applyBorder="1" applyAlignment="1">
      <alignment horizontal="right" vertical="center"/>
    </xf>
    <xf numFmtId="178" fontId="6" fillId="0" borderId="66" xfId="0" applyNumberFormat="1" applyFont="1" applyBorder="1" applyAlignment="1">
      <alignment horizontal="right" vertical="center"/>
    </xf>
    <xf numFmtId="176" fontId="2" fillId="0" borderId="12" xfId="0" applyNumberFormat="1" applyFont="1" applyFill="1" applyBorder="1" applyAlignment="1" applyProtection="1">
      <alignment horizontal="right" vertical="center"/>
    </xf>
    <xf numFmtId="176" fontId="2" fillId="0" borderId="15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4" fontId="2" fillId="0" borderId="0" xfId="0" applyNumberFormat="1" applyFont="1" applyBorder="1" applyAlignment="1">
      <alignment vertical="center"/>
    </xf>
    <xf numFmtId="177" fontId="2" fillId="0" borderId="70" xfId="0" applyNumberFormat="1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181" fontId="2" fillId="2" borderId="1" xfId="0" applyNumberFormat="1" applyFont="1" applyFill="1" applyBorder="1" applyAlignment="1" applyProtection="1">
      <alignment horizontal="center" vertical="center"/>
      <protection locked="0"/>
    </xf>
    <xf numFmtId="18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2" fillId="0" borderId="12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178" fontId="2" fillId="0" borderId="12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84" fontId="2" fillId="0" borderId="14" xfId="0" applyNumberFormat="1" applyFont="1" applyBorder="1" applyAlignment="1">
      <alignment vertical="center"/>
    </xf>
    <xf numFmtId="184" fontId="2" fillId="0" borderId="40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9" fontId="6" fillId="0" borderId="44" xfId="0" applyNumberFormat="1" applyFont="1" applyBorder="1" applyAlignment="1">
      <alignment vertical="center"/>
    </xf>
    <xf numFmtId="179" fontId="6" fillId="0" borderId="65" xfId="0" applyNumberFormat="1" applyFont="1" applyBorder="1" applyAlignment="1">
      <alignment vertical="center"/>
    </xf>
    <xf numFmtId="179" fontId="8" fillId="0" borderId="44" xfId="0" applyNumberFormat="1" applyFont="1" applyBorder="1" applyAlignment="1">
      <alignment vertical="center"/>
    </xf>
    <xf numFmtId="179" fontId="8" fillId="0" borderId="71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left" vertical="center"/>
    </xf>
    <xf numFmtId="184" fontId="9" fillId="0" borderId="0" xfId="0" applyNumberFormat="1" applyFont="1" applyBorder="1" applyAlignment="1">
      <alignment horizontal="left" vertical="center"/>
    </xf>
    <xf numFmtId="177" fontId="9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view="pageBreakPreview" zoomScaleNormal="100" zoomScaleSheetLayoutView="100" workbookViewId="0">
      <selection activeCell="A6" sqref="A6"/>
    </sheetView>
  </sheetViews>
  <sheetFormatPr defaultRowHeight="18" x14ac:dyDescent="0.45"/>
  <cols>
    <col min="1" max="1" width="40.59765625" customWidth="1"/>
    <col min="2" max="2" width="20.59765625" customWidth="1"/>
    <col min="3" max="3" width="8.59765625" customWidth="1"/>
    <col min="4" max="4" width="13.59765625" customWidth="1"/>
    <col min="5" max="5" width="20.59765625" customWidth="1"/>
    <col min="6" max="6" width="8.59765625" customWidth="1"/>
    <col min="9" max="9" width="5.59765625" customWidth="1"/>
    <col min="10" max="10" width="6.59765625" customWidth="1"/>
    <col min="11" max="11" width="7.59765625" customWidth="1"/>
    <col min="12" max="12" width="15.59765625" customWidth="1"/>
    <col min="13" max="14" width="10.5" bestFit="1" customWidth="1"/>
  </cols>
  <sheetData>
    <row r="1" spans="1:17" ht="21" customHeight="1" x14ac:dyDescent="0.45">
      <c r="A1" s="204" t="s">
        <v>163</v>
      </c>
      <c r="B1" s="1"/>
      <c r="C1" s="1"/>
      <c r="D1" s="1"/>
      <c r="E1" s="216"/>
      <c r="F1" s="216"/>
      <c r="G1" s="216"/>
      <c r="H1" s="1"/>
      <c r="I1" s="1"/>
      <c r="J1" s="1"/>
      <c r="K1" s="1"/>
      <c r="L1" s="1"/>
      <c r="M1" s="1"/>
      <c r="N1" s="1"/>
    </row>
    <row r="2" spans="1:17" ht="21" customHeight="1" x14ac:dyDescent="0.45">
      <c r="A2" s="1"/>
      <c r="B2" s="1"/>
      <c r="C2" s="1"/>
      <c r="D2" s="222" t="s">
        <v>35</v>
      </c>
      <c r="E2" s="222"/>
      <c r="F2" s="222"/>
      <c r="G2" s="222"/>
      <c r="H2" s="222"/>
      <c r="I2" s="1"/>
      <c r="J2" s="1"/>
      <c r="K2" s="1"/>
      <c r="L2" s="1"/>
      <c r="M2" s="1"/>
      <c r="N2" s="1"/>
    </row>
    <row r="3" spans="1:17" ht="21" customHeight="1" x14ac:dyDescent="0.45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21" customHeight="1" x14ac:dyDescent="0.45">
      <c r="A4" s="10" t="s">
        <v>18</v>
      </c>
      <c r="B4" s="25" t="s">
        <v>17</v>
      </c>
      <c r="C4" s="219" t="s">
        <v>16</v>
      </c>
      <c r="D4" s="218"/>
      <c r="E4" s="25" t="s">
        <v>8</v>
      </c>
      <c r="F4" s="29"/>
      <c r="G4" s="1"/>
      <c r="H4" s="1"/>
      <c r="I4" s="1"/>
      <c r="J4" s="1"/>
      <c r="K4" s="1"/>
      <c r="L4" s="1"/>
      <c r="M4" s="1"/>
      <c r="N4" s="1"/>
    </row>
    <row r="5" spans="1:17" ht="21" customHeight="1" x14ac:dyDescent="0.45">
      <c r="A5" s="175" t="s">
        <v>30</v>
      </c>
      <c r="B5" s="176" t="s">
        <v>27</v>
      </c>
      <c r="C5" s="223" t="s">
        <v>26</v>
      </c>
      <c r="D5" s="224"/>
      <c r="E5" s="177" t="s">
        <v>19</v>
      </c>
      <c r="F5" s="29"/>
      <c r="G5" s="1"/>
      <c r="H5" s="1"/>
      <c r="I5" s="1"/>
      <c r="J5" s="1"/>
      <c r="K5" s="1"/>
      <c r="L5" s="1"/>
      <c r="M5" s="1"/>
      <c r="N5" s="1"/>
    </row>
    <row r="6" spans="1:17" ht="21" customHeight="1" x14ac:dyDescent="0.45">
      <c r="A6" s="178" t="s">
        <v>31</v>
      </c>
      <c r="B6" s="179" t="s">
        <v>29</v>
      </c>
      <c r="C6" s="225" t="s">
        <v>28</v>
      </c>
      <c r="D6" s="226"/>
      <c r="E6" s="180" t="s">
        <v>19</v>
      </c>
      <c r="F6" s="29"/>
      <c r="G6" s="1"/>
      <c r="H6" s="1"/>
      <c r="I6" s="1"/>
      <c r="J6" s="1"/>
      <c r="K6" s="1"/>
      <c r="L6" s="1"/>
      <c r="M6" s="1"/>
      <c r="N6" s="1"/>
    </row>
    <row r="7" spans="1:17" ht="21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ht="21" customHeight="1" x14ac:dyDescent="0.45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21" customHeight="1" x14ac:dyDescent="0.45">
      <c r="A9" s="16" t="s">
        <v>103</v>
      </c>
      <c r="B9" s="217" t="s">
        <v>33</v>
      </c>
      <c r="C9" s="217"/>
      <c r="D9" s="217"/>
      <c r="E9" s="217"/>
      <c r="F9" s="1"/>
      <c r="G9" s="1"/>
      <c r="H9" s="1"/>
      <c r="I9" s="1"/>
      <c r="J9" s="1"/>
      <c r="K9" s="1"/>
      <c r="L9" s="1"/>
      <c r="M9" s="1"/>
      <c r="N9" s="1"/>
    </row>
    <row r="10" spans="1:17" ht="21" customHeight="1" x14ac:dyDescent="0.45">
      <c r="A10" s="40" t="str">
        <f>E5</f>
        <v>電気</v>
      </c>
      <c r="B10" s="220">
        <f>VLOOKUP($A10,リスト20260401確認!$A$4:$C$11,2,FALSE)</f>
        <v>4.2299999999999998E-4</v>
      </c>
      <c r="C10" s="221"/>
      <c r="D10" s="221"/>
      <c r="E10" s="27" t="str">
        <f>VLOOKUP($A10,リスト20260401確認!$A$4:$C$11,3,FALSE)</f>
        <v>t-CO2/kWh</v>
      </c>
      <c r="F10" s="1"/>
      <c r="G10" s="1"/>
      <c r="H10" s="1"/>
      <c r="I10" s="1"/>
      <c r="J10" s="1"/>
      <c r="K10" s="1"/>
      <c r="L10" s="1"/>
      <c r="M10" s="1"/>
      <c r="N10" s="1"/>
    </row>
    <row r="11" spans="1:17" ht="21" customHeight="1" x14ac:dyDescent="0.45">
      <c r="A11" s="12"/>
      <c r="B11" s="12"/>
      <c r="C11" s="12"/>
      <c r="D11" s="12"/>
      <c r="E11" s="12"/>
      <c r="F11" s="1"/>
      <c r="G11" s="1"/>
      <c r="H11" s="1"/>
      <c r="I11" s="1"/>
      <c r="J11" s="1"/>
      <c r="K11" s="1"/>
      <c r="L11" s="1"/>
      <c r="M11" s="126"/>
      <c r="N11" s="126"/>
      <c r="O11" s="1"/>
    </row>
    <row r="12" spans="1:17" ht="21" customHeight="1" x14ac:dyDescent="0.45">
      <c r="A12" s="12" t="s">
        <v>20</v>
      </c>
      <c r="B12" s="12"/>
      <c r="C12" s="12"/>
      <c r="D12" s="12"/>
      <c r="E12" s="12"/>
      <c r="F12" s="1"/>
      <c r="G12" s="1"/>
      <c r="H12" s="1"/>
      <c r="I12" s="1"/>
      <c r="J12" s="1"/>
      <c r="K12" s="1"/>
      <c r="L12" s="1"/>
      <c r="M12" s="126"/>
      <c r="N12" s="126"/>
      <c r="O12" s="1"/>
    </row>
    <row r="13" spans="1:17" ht="21" customHeight="1" x14ac:dyDescent="0.45">
      <c r="A13" s="16" t="s">
        <v>103</v>
      </c>
      <c r="B13" s="217" t="s">
        <v>33</v>
      </c>
      <c r="C13" s="217"/>
      <c r="D13" s="217"/>
      <c r="E13" s="217"/>
      <c r="F13" s="1"/>
      <c r="G13" s="1"/>
      <c r="H13" s="1"/>
      <c r="I13" s="1"/>
      <c r="J13" s="1"/>
      <c r="K13" s="1"/>
      <c r="L13" s="1"/>
      <c r="M13" s="1"/>
      <c r="N13" s="1"/>
    </row>
    <row r="14" spans="1:17" ht="21" customHeight="1" x14ac:dyDescent="0.45">
      <c r="A14" s="40" t="str">
        <f>E6</f>
        <v>電気</v>
      </c>
      <c r="B14" s="220">
        <f>VLOOKUP($A14,リスト20260401確認!$A$4:$C$11,2,FALSE)</f>
        <v>4.2299999999999998E-4</v>
      </c>
      <c r="C14" s="221"/>
      <c r="D14" s="221"/>
      <c r="E14" s="27" t="str">
        <f>VLOOKUP($A14,リスト20260401確認!$A$4:$C$11,3,FALSE)</f>
        <v>t-CO2/kWh</v>
      </c>
      <c r="F14" s="1"/>
      <c r="G14" s="1"/>
      <c r="H14" s="1"/>
      <c r="I14" s="1"/>
      <c r="J14" s="1"/>
      <c r="K14" s="1"/>
      <c r="L14" s="1"/>
      <c r="M14" s="1"/>
      <c r="N14" s="1"/>
    </row>
    <row r="15" spans="1:17" ht="21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1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5">
      <c r="A17" s="35" t="s">
        <v>47</v>
      </c>
      <c r="B17" s="35"/>
      <c r="C17" s="35"/>
      <c r="D17" s="35"/>
      <c r="E17" s="35"/>
      <c r="F17" s="3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1" customHeight="1" thickTop="1" x14ac:dyDescent="0.2">
      <c r="A18" s="2" t="s">
        <v>9</v>
      </c>
      <c r="B18" s="32" t="s">
        <v>38</v>
      </c>
      <c r="C18" s="49" t="s">
        <v>36</v>
      </c>
      <c r="D18" s="25" t="s">
        <v>37</v>
      </c>
      <c r="E18" s="218" t="s">
        <v>34</v>
      </c>
      <c r="F18" s="219"/>
      <c r="G18" s="34" t="s">
        <v>11</v>
      </c>
      <c r="H18" s="33" t="s">
        <v>39</v>
      </c>
      <c r="I18" s="1"/>
      <c r="J18" s="1"/>
      <c r="K18" s="1"/>
      <c r="L18" s="1"/>
      <c r="M18" s="1"/>
      <c r="N18" s="1"/>
    </row>
    <row r="19" spans="1:17" ht="21" customHeight="1" x14ac:dyDescent="0.45">
      <c r="A19" s="11" t="s">
        <v>25</v>
      </c>
      <c r="B19" s="181">
        <v>1000</v>
      </c>
      <c r="C19" s="50" t="str">
        <f>VLOOKUP($A10,リスト20260401確認!$A$14:$C$21,2,FALSE)</f>
        <v>kWh</v>
      </c>
      <c r="D19" s="183">
        <v>1</v>
      </c>
      <c r="E19" s="18">
        <f>B19*B10*D19</f>
        <v>0.42299999999999999</v>
      </c>
      <c r="F19" s="17" t="s">
        <v>12</v>
      </c>
      <c r="G19" s="213">
        <f>(E19-E20)/E19</f>
        <v>0.30000000000000004</v>
      </c>
      <c r="H19" s="211" t="str">
        <f>IF(G19&gt;=0.3,"○","×")</f>
        <v>○</v>
      </c>
      <c r="I19" s="1"/>
      <c r="J19" s="1"/>
      <c r="K19" s="1"/>
      <c r="L19" s="1"/>
      <c r="M19" s="1"/>
      <c r="N19" s="1"/>
    </row>
    <row r="20" spans="1:17" ht="21" customHeight="1" thickBot="1" x14ac:dyDescent="0.5">
      <c r="A20" s="11" t="s">
        <v>21</v>
      </c>
      <c r="B20" s="182">
        <v>700</v>
      </c>
      <c r="C20" s="50" t="str">
        <f>VLOOKUP($A14,リスト20260401確認!$A$14:$C$21,2,FALSE)</f>
        <v>kWh</v>
      </c>
      <c r="D20" s="184">
        <v>1</v>
      </c>
      <c r="E20" s="15">
        <f>B20*B14*D20</f>
        <v>0.29609999999999997</v>
      </c>
      <c r="F20" s="14" t="s">
        <v>13</v>
      </c>
      <c r="G20" s="214"/>
      <c r="H20" s="212"/>
      <c r="I20" s="1"/>
      <c r="J20" s="205" t="s">
        <v>168</v>
      </c>
      <c r="K20" s="205"/>
      <c r="L20" s="128"/>
      <c r="M20" s="1"/>
      <c r="N20" s="1"/>
    </row>
    <row r="21" spans="1:17" ht="21" customHeight="1" thickTop="1" thickBot="1" x14ac:dyDescent="0.5">
      <c r="A21" s="14"/>
      <c r="B21" s="31"/>
      <c r="C21" s="28"/>
      <c r="D21" s="19" t="s">
        <v>10</v>
      </c>
      <c r="E21" s="20">
        <f>E19-E20</f>
        <v>0.12690000000000001</v>
      </c>
      <c r="F21" s="21" t="s">
        <v>14</v>
      </c>
      <c r="G21" s="1"/>
      <c r="H21" s="1"/>
      <c r="I21" s="1"/>
      <c r="J21" s="129" t="s">
        <v>170</v>
      </c>
      <c r="K21" s="130">
        <v>134</v>
      </c>
      <c r="L21" s="131" t="s">
        <v>166</v>
      </c>
      <c r="M21" s="1"/>
      <c r="N21" s="1"/>
    </row>
    <row r="22" spans="1:17" ht="21" customHeight="1" thickTop="1" x14ac:dyDescent="0.45">
      <c r="A22" s="215" t="s">
        <v>48</v>
      </c>
      <c r="B22" s="215"/>
      <c r="C22" s="215"/>
      <c r="D22" s="215"/>
      <c r="E22" s="215"/>
      <c r="F22" s="215"/>
      <c r="G22" s="1"/>
      <c r="H22" s="1"/>
      <c r="I22" s="1"/>
      <c r="J22" s="129" t="s">
        <v>171</v>
      </c>
      <c r="K22" s="130">
        <v>159</v>
      </c>
      <c r="L22" s="131" t="s">
        <v>167</v>
      </c>
      <c r="M22" s="1"/>
      <c r="N22" s="1"/>
    </row>
    <row r="23" spans="1:17" ht="21" customHeight="1" x14ac:dyDescent="0.45">
      <c r="A23" s="215" t="s">
        <v>49</v>
      </c>
      <c r="B23" s="215"/>
      <c r="C23" s="215"/>
      <c r="D23" s="215"/>
      <c r="E23" s="215"/>
      <c r="F23" s="215"/>
      <c r="G23" s="1"/>
      <c r="H23" s="1"/>
      <c r="I23" s="1"/>
      <c r="J23" s="129" t="s">
        <v>172</v>
      </c>
      <c r="K23" s="130">
        <v>293</v>
      </c>
      <c r="L23" s="131"/>
      <c r="M23" s="1"/>
      <c r="N23" s="1"/>
    </row>
    <row r="24" spans="1:17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7" ht="24" customHeight="1" thickBot="1" x14ac:dyDescent="0.5">
      <c r="A25" s="210" t="s">
        <v>177</v>
      </c>
      <c r="B25" s="210"/>
      <c r="C25" s="210"/>
      <c r="D25" s="210"/>
      <c r="E25" s="210"/>
      <c r="F25" s="1"/>
      <c r="G25" s="1"/>
      <c r="H25" s="1"/>
      <c r="I25" s="1"/>
      <c r="J25" s="1"/>
      <c r="K25" s="1"/>
      <c r="L25" s="1"/>
      <c r="M25" s="1"/>
      <c r="N25" s="1"/>
    </row>
    <row r="26" spans="1:17" ht="24" customHeight="1" thickBot="1" x14ac:dyDescent="0.5">
      <c r="A26" s="146" t="s">
        <v>185</v>
      </c>
      <c r="B26" s="209" t="s">
        <v>173</v>
      </c>
      <c r="C26" s="209"/>
      <c r="D26" s="147" t="s">
        <v>164</v>
      </c>
      <c r="E26" s="139" t="s">
        <v>165</v>
      </c>
      <c r="F26" s="1"/>
      <c r="G26" s="206" t="s">
        <v>174</v>
      </c>
      <c r="H26" s="206"/>
      <c r="I26" s="1"/>
      <c r="J26" s="1"/>
      <c r="K26" s="1"/>
      <c r="L26" s="1"/>
      <c r="M26" s="1"/>
      <c r="N26" s="1"/>
    </row>
    <row r="27" spans="1:17" ht="24" customHeight="1" thickBot="1" x14ac:dyDescent="0.5">
      <c r="A27" s="148" t="s">
        <v>175</v>
      </c>
      <c r="B27" s="185">
        <v>1</v>
      </c>
      <c r="C27" s="149" t="str">
        <f>C19</f>
        <v>kWh</v>
      </c>
      <c r="D27" s="187">
        <v>8</v>
      </c>
      <c r="E27" s="188">
        <v>293</v>
      </c>
      <c r="F27" s="127" t="s">
        <v>169</v>
      </c>
      <c r="G27" s="207">
        <f>B27*D27*E27</f>
        <v>2344</v>
      </c>
      <c r="H27" s="208"/>
      <c r="I27" s="1"/>
      <c r="J27" s="1"/>
      <c r="K27" s="1"/>
      <c r="L27" s="1"/>
      <c r="M27" s="1"/>
      <c r="N27" s="1"/>
    </row>
    <row r="28" spans="1:17" ht="24" customHeight="1" thickBot="1" x14ac:dyDescent="0.5">
      <c r="A28" s="143" t="s">
        <v>176</v>
      </c>
      <c r="B28" s="186">
        <v>2</v>
      </c>
      <c r="C28" s="150" t="str">
        <f>C20</f>
        <v>kWh</v>
      </c>
      <c r="D28" s="151">
        <f>D27</f>
        <v>8</v>
      </c>
      <c r="E28" s="152">
        <f>E27</f>
        <v>293</v>
      </c>
      <c r="F28" s="127" t="s">
        <v>169</v>
      </c>
      <c r="G28" s="207">
        <f>B28*D28*E28</f>
        <v>4688</v>
      </c>
      <c r="H28" s="208"/>
      <c r="I28" s="1"/>
      <c r="J28" s="1"/>
      <c r="K28" s="1"/>
      <c r="L28" s="1"/>
      <c r="M28" s="1"/>
      <c r="N28" s="1"/>
    </row>
    <row r="29" spans="1:17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7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sheetProtection algorithmName="SHA-512" hashValue="cO2tcbyMolRV7m/HF9RSyW/8yOO4qdj/niuMqsiTA5gzVb6FVhw83ml/CeFr0MxSZSHHfSKnXU/FQKCu7nAaeQ==" saltValue="QdHVCrtChzv2nQ/RdQdSqw==" spinCount="100000" sheet="1" selectLockedCells="1"/>
  <mergeCells count="20">
    <mergeCell ref="E1:G1"/>
    <mergeCell ref="B9:E9"/>
    <mergeCell ref="B13:E13"/>
    <mergeCell ref="E18:F18"/>
    <mergeCell ref="B10:D10"/>
    <mergeCell ref="B14:D14"/>
    <mergeCell ref="D2:H2"/>
    <mergeCell ref="C4:D4"/>
    <mergeCell ref="C5:D5"/>
    <mergeCell ref="C6:D6"/>
    <mergeCell ref="J20:K20"/>
    <mergeCell ref="G26:H26"/>
    <mergeCell ref="G27:H27"/>
    <mergeCell ref="G28:H28"/>
    <mergeCell ref="B26:C26"/>
    <mergeCell ref="A25:E25"/>
    <mergeCell ref="H19:H20"/>
    <mergeCell ref="G19:G20"/>
    <mergeCell ref="A23:F23"/>
    <mergeCell ref="A22:F22"/>
  </mergeCells>
  <phoneticPr fontId="1"/>
  <dataValidations count="1">
    <dataValidation type="list" allowBlank="1" showInputMessage="1" showErrorMessage="1" sqref="E27" xr:uid="{00000000-0002-0000-0000-000000000000}">
      <formula1>$K$21:$K$23</formula1>
    </dataValidation>
  </dataValidations>
  <pageMargins left="0.59055118110236227" right="0.59055118110236227" top="0.59055118110236227" bottom="0.59055118110236227" header="0.31496062992125984" footer="0.31496062992125984"/>
  <pageSetup paperSize="9" scale="94" orientation="landscape" cellComments="asDisplayed" r:id="rId1"/>
  <headerFooter differentFirst="1">
    <firstHeader>&amp;R&amp;"BIZ UDゴシック,太字"&amp;14【　資　料　３　】</first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リスト20260401確認!$A$4:$A$11</xm:f>
          </x14:formula1>
          <xm:sqref>E5:E6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view="pageBreakPreview" zoomScaleNormal="100" zoomScaleSheetLayoutView="100" workbookViewId="0">
      <selection activeCell="A5" sqref="A5"/>
    </sheetView>
  </sheetViews>
  <sheetFormatPr defaultRowHeight="18" x14ac:dyDescent="0.45"/>
  <cols>
    <col min="1" max="1" width="40.59765625" customWidth="1"/>
    <col min="2" max="2" width="20.59765625" customWidth="1"/>
    <col min="3" max="3" width="8.59765625" customWidth="1"/>
    <col min="4" max="4" width="13.59765625" customWidth="1"/>
    <col min="5" max="5" width="20.59765625" customWidth="1"/>
    <col min="6" max="6" width="8.59765625" customWidth="1"/>
    <col min="9" max="9" width="3.59765625" customWidth="1"/>
  </cols>
  <sheetData>
    <row r="1" spans="1:12" ht="21" customHeight="1" x14ac:dyDescent="0.45">
      <c r="A1" s="13" t="s">
        <v>162</v>
      </c>
      <c r="B1" s="52" t="s">
        <v>81</v>
      </c>
      <c r="C1" s="1"/>
      <c r="D1" s="1"/>
      <c r="E1" s="216"/>
      <c r="F1" s="216"/>
      <c r="G1" s="216"/>
      <c r="H1" s="1"/>
      <c r="I1" s="1"/>
      <c r="J1" s="39"/>
      <c r="K1" s="39"/>
      <c r="L1" s="1"/>
    </row>
    <row r="2" spans="1:12" ht="21" customHeight="1" x14ac:dyDescent="0.45">
      <c r="A2" s="1"/>
      <c r="B2" s="1"/>
      <c r="C2" s="1"/>
      <c r="D2" s="222" t="s">
        <v>35</v>
      </c>
      <c r="E2" s="222"/>
      <c r="F2" s="222"/>
      <c r="G2" s="222"/>
      <c r="H2" s="222"/>
      <c r="I2" s="1"/>
      <c r="J2" s="39"/>
      <c r="K2" s="39"/>
      <c r="L2" s="1"/>
    </row>
    <row r="3" spans="1:12" ht="21" customHeight="1" x14ac:dyDescent="0.45">
      <c r="A3" s="1" t="s">
        <v>32</v>
      </c>
      <c r="B3" s="1"/>
      <c r="C3" s="1"/>
      <c r="D3" s="1"/>
      <c r="E3" s="1"/>
      <c r="F3" s="1"/>
      <c r="G3" s="1"/>
      <c r="H3" s="1"/>
      <c r="I3" s="1"/>
      <c r="J3" s="39"/>
      <c r="K3" s="39"/>
      <c r="L3" s="1"/>
    </row>
    <row r="4" spans="1:12" ht="21" customHeight="1" x14ac:dyDescent="0.45">
      <c r="A4" s="26" t="s">
        <v>18</v>
      </c>
      <c r="B4" s="26" t="s">
        <v>17</v>
      </c>
      <c r="C4" s="219" t="s">
        <v>16</v>
      </c>
      <c r="D4" s="218"/>
      <c r="E4" s="26" t="s">
        <v>8</v>
      </c>
      <c r="F4" s="29"/>
      <c r="G4" s="1"/>
      <c r="H4" s="1"/>
      <c r="I4" s="1"/>
      <c r="J4" s="39"/>
      <c r="K4" s="39"/>
      <c r="L4" s="1"/>
    </row>
    <row r="5" spans="1:12" ht="21" customHeight="1" x14ac:dyDescent="0.45">
      <c r="A5" s="175" t="s">
        <v>52</v>
      </c>
      <c r="B5" s="176" t="s">
        <v>27</v>
      </c>
      <c r="C5" s="223" t="s">
        <v>53</v>
      </c>
      <c r="D5" s="224"/>
      <c r="E5" s="177" t="s">
        <v>19</v>
      </c>
      <c r="F5" s="29"/>
      <c r="G5" s="1"/>
      <c r="H5" s="1"/>
      <c r="I5" s="1"/>
      <c r="J5" s="39"/>
      <c r="K5" s="39"/>
      <c r="L5" s="1"/>
    </row>
    <row r="6" spans="1:12" ht="21" customHeight="1" x14ac:dyDescent="0.45">
      <c r="A6" s="178" t="s">
        <v>50</v>
      </c>
      <c r="B6" s="179" t="s">
        <v>29</v>
      </c>
      <c r="C6" s="225" t="s">
        <v>51</v>
      </c>
      <c r="D6" s="226"/>
      <c r="E6" s="180" t="s">
        <v>19</v>
      </c>
      <c r="F6" s="29"/>
      <c r="G6" s="1"/>
      <c r="H6" s="1"/>
      <c r="I6" s="1"/>
      <c r="J6" s="39"/>
      <c r="K6" s="39"/>
      <c r="L6" s="1"/>
    </row>
    <row r="7" spans="1:12" ht="21" customHeight="1" x14ac:dyDescent="0.45">
      <c r="A7" s="1"/>
      <c r="B7" s="1"/>
      <c r="C7" s="1"/>
      <c r="D7" s="1"/>
      <c r="E7" s="1"/>
      <c r="F7" s="1"/>
      <c r="G7" s="1"/>
      <c r="H7" s="1"/>
      <c r="I7" s="1"/>
      <c r="J7" s="39"/>
      <c r="K7" s="39"/>
      <c r="L7" s="1"/>
    </row>
    <row r="8" spans="1:12" ht="21" customHeight="1" x14ac:dyDescent="0.45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1" customHeight="1" x14ac:dyDescent="0.45">
      <c r="A9" s="16" t="s">
        <v>103</v>
      </c>
      <c r="B9" s="217" t="s">
        <v>33</v>
      </c>
      <c r="C9" s="217"/>
      <c r="D9" s="217"/>
      <c r="E9" s="217"/>
      <c r="F9" s="1"/>
      <c r="G9" s="1"/>
      <c r="H9" s="1"/>
      <c r="I9" s="1"/>
      <c r="J9" s="1"/>
      <c r="K9" s="1"/>
      <c r="L9" s="1"/>
    </row>
    <row r="10" spans="1:12" ht="21" customHeight="1" x14ac:dyDescent="0.45">
      <c r="A10" s="40" t="str">
        <f>E5</f>
        <v>電気</v>
      </c>
      <c r="B10" s="220">
        <f>VLOOKUP($A10,リスト20260401確認!$A$4:$C$11,2,FALSE)</f>
        <v>4.2299999999999998E-4</v>
      </c>
      <c r="C10" s="221"/>
      <c r="D10" s="221"/>
      <c r="E10" s="27" t="str">
        <f>VLOOKUP($A10,リスト20260401確認!$A$4:$C$11,3,FALSE)</f>
        <v>t-CO2/kWh</v>
      </c>
      <c r="F10" s="1"/>
      <c r="G10" s="1"/>
      <c r="H10" s="1"/>
      <c r="I10" s="1"/>
      <c r="J10" s="1"/>
      <c r="K10" s="1"/>
      <c r="L10" s="1"/>
    </row>
    <row r="11" spans="1:12" ht="21" customHeight="1" x14ac:dyDescent="0.45">
      <c r="A11" s="12"/>
      <c r="B11" s="12"/>
      <c r="C11" s="12"/>
      <c r="D11" s="12"/>
      <c r="E11" s="12"/>
      <c r="F11" s="1"/>
      <c r="G11" s="1"/>
      <c r="H11" s="1"/>
      <c r="I11" s="1"/>
      <c r="J11" s="1"/>
      <c r="K11" s="1"/>
      <c r="L11" s="1"/>
    </row>
    <row r="12" spans="1:12" ht="21" customHeight="1" x14ac:dyDescent="0.45">
      <c r="A12" s="12" t="s">
        <v>20</v>
      </c>
      <c r="B12" s="12"/>
      <c r="C12" s="12"/>
      <c r="D12" s="12"/>
      <c r="E12" s="12"/>
      <c r="F12" s="1"/>
      <c r="G12" s="1"/>
      <c r="H12" s="1"/>
      <c r="I12" s="1"/>
      <c r="J12" s="1"/>
      <c r="K12" s="1"/>
      <c r="L12" s="1"/>
    </row>
    <row r="13" spans="1:12" ht="21" customHeight="1" x14ac:dyDescent="0.45">
      <c r="A13" s="16" t="s">
        <v>103</v>
      </c>
      <c r="B13" s="217" t="s">
        <v>33</v>
      </c>
      <c r="C13" s="217"/>
      <c r="D13" s="217"/>
      <c r="E13" s="217"/>
      <c r="F13" s="1"/>
      <c r="G13" s="1"/>
      <c r="H13" s="1"/>
      <c r="I13" s="1"/>
      <c r="J13" s="1"/>
      <c r="K13" s="1"/>
      <c r="L13" s="1"/>
    </row>
    <row r="14" spans="1:12" ht="21" customHeight="1" x14ac:dyDescent="0.45">
      <c r="A14" s="40" t="str">
        <f>E6</f>
        <v>電気</v>
      </c>
      <c r="B14" s="220">
        <f>VLOOKUP($A14,リスト20260401確認!$A$4:$C$11,2,FALSE)</f>
        <v>4.2299999999999998E-4</v>
      </c>
      <c r="C14" s="221"/>
      <c r="D14" s="221"/>
      <c r="E14" s="27" t="str">
        <f>VLOOKUP($A14,リスト20260401確認!$A$4:$C$11,3,FALSE)</f>
        <v>t-CO2/kWh</v>
      </c>
      <c r="F14" s="1"/>
      <c r="G14" s="1"/>
      <c r="H14" s="1"/>
      <c r="I14" s="1"/>
      <c r="J14" s="1"/>
      <c r="K14" s="1"/>
      <c r="L14" s="1"/>
    </row>
    <row r="15" spans="1:12" ht="21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1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1" customHeight="1" thickBot="1" x14ac:dyDescent="0.5">
      <c r="A17" s="35" t="s">
        <v>47</v>
      </c>
      <c r="B17" s="35"/>
      <c r="C17" s="35"/>
      <c r="D17" s="35"/>
      <c r="E17" s="35"/>
      <c r="F17" s="35"/>
      <c r="G17" s="1"/>
      <c r="H17" s="1"/>
      <c r="I17" s="1"/>
      <c r="J17" s="1"/>
      <c r="K17" s="1"/>
      <c r="L17" s="1"/>
    </row>
    <row r="18" spans="1:12" ht="21" customHeight="1" thickTop="1" x14ac:dyDescent="0.2">
      <c r="A18" s="26" t="s">
        <v>9</v>
      </c>
      <c r="B18" s="32" t="s">
        <v>38</v>
      </c>
      <c r="C18" s="49" t="s">
        <v>36</v>
      </c>
      <c r="D18" s="26" t="s">
        <v>37</v>
      </c>
      <c r="E18" s="218" t="s">
        <v>34</v>
      </c>
      <c r="F18" s="219"/>
      <c r="G18" s="34" t="s">
        <v>11</v>
      </c>
      <c r="H18" s="33" t="s">
        <v>39</v>
      </c>
      <c r="I18" s="1"/>
      <c r="J18" s="1"/>
      <c r="K18" s="1"/>
      <c r="L18" s="1"/>
    </row>
    <row r="19" spans="1:12" ht="21" customHeight="1" x14ac:dyDescent="0.45">
      <c r="A19" s="11" t="s">
        <v>25</v>
      </c>
      <c r="B19" s="181">
        <v>1200</v>
      </c>
      <c r="C19" s="50" t="str">
        <f>VLOOKUP($A10,リスト20260401確認!$A$14:$C$21,2,FALSE)</f>
        <v>kWh</v>
      </c>
      <c r="D19" s="183">
        <v>1</v>
      </c>
      <c r="E19" s="18">
        <f>B19*B10*D19</f>
        <v>0.50759999999999994</v>
      </c>
      <c r="F19" s="17" t="s">
        <v>12</v>
      </c>
      <c r="G19" s="213">
        <f>(E19-E20)/E19</f>
        <v>0.1666666666666666</v>
      </c>
      <c r="H19" s="211" t="str">
        <f>IF(G19&lt;1,"○","×")</f>
        <v>○</v>
      </c>
      <c r="I19" s="1"/>
      <c r="J19" s="1"/>
      <c r="K19" s="1"/>
      <c r="L19" s="1"/>
    </row>
    <row r="20" spans="1:12" ht="21" customHeight="1" thickBot="1" x14ac:dyDescent="0.5">
      <c r="A20" s="11" t="s">
        <v>21</v>
      </c>
      <c r="B20" s="182">
        <v>1000</v>
      </c>
      <c r="C20" s="50" t="str">
        <f>VLOOKUP($A14,リスト20260401確認!$A$14:$C$21,2,FALSE)</f>
        <v>kWh</v>
      </c>
      <c r="D20" s="184">
        <v>1</v>
      </c>
      <c r="E20" s="15">
        <f>B20*B14*D20</f>
        <v>0.42299999999999999</v>
      </c>
      <c r="F20" s="14" t="s">
        <v>12</v>
      </c>
      <c r="G20" s="214"/>
      <c r="H20" s="212"/>
      <c r="I20" s="1"/>
      <c r="J20" s="1"/>
      <c r="K20" s="1"/>
      <c r="L20" s="1"/>
    </row>
    <row r="21" spans="1:12" ht="21" customHeight="1" thickTop="1" thickBot="1" x14ac:dyDescent="0.5">
      <c r="A21" s="14"/>
      <c r="B21" s="31"/>
      <c r="C21" s="28"/>
      <c r="D21" s="19" t="s">
        <v>10</v>
      </c>
      <c r="E21" s="20">
        <f>E19-E20</f>
        <v>8.4599999999999953E-2</v>
      </c>
      <c r="F21" s="21" t="s">
        <v>12</v>
      </c>
      <c r="G21" s="1"/>
      <c r="H21" s="1"/>
      <c r="I21" s="1"/>
      <c r="J21" s="1"/>
      <c r="K21" s="1"/>
      <c r="L21" s="1"/>
    </row>
    <row r="22" spans="1:12" ht="21" customHeight="1" thickTop="1" x14ac:dyDescent="0.45">
      <c r="A22" s="215" t="s">
        <v>48</v>
      </c>
      <c r="B22" s="215"/>
      <c r="C22" s="215"/>
      <c r="D22" s="215"/>
      <c r="E22" s="215"/>
      <c r="F22" s="215"/>
      <c r="G22" s="1"/>
      <c r="H22" s="1"/>
      <c r="I22" s="1"/>
      <c r="J22" s="1"/>
      <c r="K22" s="1"/>
      <c r="L22" s="1"/>
    </row>
    <row r="23" spans="1:12" ht="21" customHeight="1" x14ac:dyDescent="0.45">
      <c r="A23" s="215" t="s">
        <v>49</v>
      </c>
      <c r="B23" s="215"/>
      <c r="C23" s="215"/>
      <c r="D23" s="215"/>
      <c r="E23" s="215"/>
      <c r="F23" s="215"/>
      <c r="G23" s="1"/>
      <c r="H23" s="1"/>
      <c r="I23" s="1"/>
      <c r="J23" s="1"/>
      <c r="K23" s="1"/>
      <c r="L23" s="1"/>
    </row>
    <row r="24" spans="1:12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" customHeight="1" thickBot="1" x14ac:dyDescent="0.5">
      <c r="A25" s="228" t="s">
        <v>178</v>
      </c>
      <c r="B25" s="228"/>
      <c r="C25" s="133"/>
      <c r="D25" s="1"/>
      <c r="E25" s="1"/>
      <c r="F25" s="1"/>
      <c r="G25" s="1"/>
      <c r="H25" s="1"/>
      <c r="I25" s="1"/>
      <c r="J25" s="1"/>
      <c r="K25" s="1"/>
      <c r="L25" s="1"/>
    </row>
    <row r="26" spans="1:12" ht="24" customHeight="1" x14ac:dyDescent="0.45">
      <c r="A26" s="37" t="s">
        <v>179</v>
      </c>
      <c r="B26" s="120" t="s">
        <v>180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" customHeight="1" x14ac:dyDescent="0.45">
      <c r="A27" s="189" t="s">
        <v>63</v>
      </c>
      <c r="B27" s="154">
        <f>VLOOKUP(A27,$A$32:$C$33,2,FALSE)</f>
        <v>9.6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" customHeight="1" thickBot="1" x14ac:dyDescent="0.5">
      <c r="A28" s="189" t="s">
        <v>19</v>
      </c>
      <c r="B28" s="155">
        <f>VLOOKUP(A28,$E$32:$G$36,2,FALSE)</f>
        <v>3.5999999999999999E-3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24" customHeight="1" thickBot="1" x14ac:dyDescent="0.5">
      <c r="A29" s="144" t="s">
        <v>181</v>
      </c>
      <c r="B29" s="153">
        <f>B27/B28</f>
        <v>2666.6666666666665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45">
      <c r="A31" s="129" t="s">
        <v>62</v>
      </c>
      <c r="B31" s="227" t="s">
        <v>55</v>
      </c>
      <c r="C31" s="227"/>
      <c r="D31" s="128"/>
      <c r="E31" s="205" t="s">
        <v>56</v>
      </c>
      <c r="F31" s="205"/>
      <c r="G31" s="205"/>
      <c r="H31" s="1"/>
      <c r="I31" s="1"/>
      <c r="J31" s="1"/>
      <c r="K31" s="1"/>
      <c r="L31" s="1"/>
    </row>
    <row r="32" spans="1:12" x14ac:dyDescent="0.45">
      <c r="A32" s="134" t="s">
        <v>63</v>
      </c>
      <c r="B32" s="132">
        <v>9.6</v>
      </c>
      <c r="C32" s="135" t="s">
        <v>59</v>
      </c>
      <c r="D32" s="128"/>
      <c r="E32" s="134" t="s">
        <v>19</v>
      </c>
      <c r="F32" s="136">
        <f>リスト20260401確認!B30</f>
        <v>3.5999999999999999E-3</v>
      </c>
      <c r="G32" s="137" t="s">
        <v>70</v>
      </c>
      <c r="H32" s="1"/>
      <c r="I32" s="1"/>
      <c r="J32" s="1"/>
      <c r="K32" s="1"/>
      <c r="L32" s="1"/>
    </row>
    <row r="33" spans="1:12" x14ac:dyDescent="0.45">
      <c r="A33" s="134" t="s">
        <v>64</v>
      </c>
      <c r="B33" s="132">
        <v>8.1999999999999993</v>
      </c>
      <c r="C33" s="135" t="s">
        <v>59</v>
      </c>
      <c r="D33" s="128"/>
      <c r="E33" s="128"/>
      <c r="F33" s="128"/>
      <c r="G33" s="128"/>
      <c r="H33" s="1"/>
      <c r="I33" s="1"/>
      <c r="J33" s="1"/>
      <c r="K33" s="1"/>
      <c r="L33" s="1"/>
    </row>
    <row r="34" spans="1:12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sheetProtection algorithmName="SHA-512" hashValue="SVepAzBXEmfbS2ToNh1lGkGfm+8dd+ghjPHiEfwqcjImNiIWkRJrqDiz67AiMVECtv1Pe2+0CqFNBkXTlcq2iA==" saltValue="fbUl7g0qo2DjJH4ddBAqoQ==" spinCount="100000" sheet="1" selectLockedCells="1"/>
  <mergeCells count="17">
    <mergeCell ref="H19:H20"/>
    <mergeCell ref="E1:G1"/>
    <mergeCell ref="D2:H2"/>
    <mergeCell ref="C4:D4"/>
    <mergeCell ref="C5:D5"/>
    <mergeCell ref="C6:D6"/>
    <mergeCell ref="B9:E9"/>
    <mergeCell ref="A22:F22"/>
    <mergeCell ref="A23:F23"/>
    <mergeCell ref="B31:C31"/>
    <mergeCell ref="E31:G31"/>
    <mergeCell ref="B10:D10"/>
    <mergeCell ref="B13:E13"/>
    <mergeCell ref="B14:D14"/>
    <mergeCell ref="E18:F18"/>
    <mergeCell ref="G19:G20"/>
    <mergeCell ref="A25:B25"/>
  </mergeCells>
  <phoneticPr fontId="1"/>
  <dataValidations count="2">
    <dataValidation type="list" allowBlank="1" showInputMessage="1" showErrorMessage="1" sqref="A27" xr:uid="{00000000-0002-0000-0100-000000000000}">
      <formula1>$A$32:$A$33</formula1>
    </dataValidation>
    <dataValidation type="list" allowBlank="1" showInputMessage="1" showErrorMessage="1" sqref="A28" xr:uid="{00000000-0002-0000-0100-000001000000}">
      <formula1>$E$32</formula1>
    </dataValidation>
  </dataValidations>
  <pageMargins left="0.59055118110236227" right="0.59055118110236227" top="0.59055118110236227" bottom="0.59055118110236227" header="0.31496062992125984" footer="0.31496062992125984"/>
  <pageSetup paperSize="9" scale="9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リスト20260401確認!$A$4:$A$11</xm:f>
          </x14:formula1>
          <xm:sqref>E5:E6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view="pageBreakPreview" zoomScaleNormal="100" zoomScaleSheetLayoutView="100" workbookViewId="0">
      <selection activeCell="A5" sqref="A5"/>
    </sheetView>
  </sheetViews>
  <sheetFormatPr defaultRowHeight="18" x14ac:dyDescent="0.45"/>
  <cols>
    <col min="1" max="1" width="40.59765625" customWidth="1"/>
    <col min="2" max="2" width="20.59765625" customWidth="1"/>
    <col min="3" max="3" width="8.59765625" customWidth="1"/>
    <col min="4" max="4" width="13.59765625" customWidth="1"/>
    <col min="5" max="5" width="20.59765625" customWidth="1"/>
    <col min="6" max="6" width="8.59765625" customWidth="1"/>
    <col min="9" max="9" width="3.59765625" customWidth="1"/>
  </cols>
  <sheetData>
    <row r="1" spans="1:12" ht="21" customHeight="1" x14ac:dyDescent="0.45">
      <c r="A1" s="13" t="s">
        <v>162</v>
      </c>
      <c r="B1" s="52" t="s">
        <v>82</v>
      </c>
      <c r="C1" s="1"/>
      <c r="D1" s="1"/>
      <c r="E1" s="216"/>
      <c r="F1" s="216"/>
      <c r="G1" s="216"/>
      <c r="H1" s="1"/>
      <c r="I1" s="1"/>
      <c r="J1" s="39"/>
      <c r="K1" s="39"/>
      <c r="L1" s="1"/>
    </row>
    <row r="2" spans="1:12" ht="21" customHeight="1" x14ac:dyDescent="0.45">
      <c r="A2" s="1"/>
      <c r="B2" s="1"/>
      <c r="C2" s="1"/>
      <c r="D2" s="222" t="s">
        <v>35</v>
      </c>
      <c r="E2" s="222"/>
      <c r="F2" s="222"/>
      <c r="G2" s="222"/>
      <c r="H2" s="222"/>
      <c r="I2" s="1"/>
      <c r="J2" s="39"/>
      <c r="K2" s="39"/>
      <c r="L2" s="1"/>
    </row>
    <row r="3" spans="1:12" ht="21" customHeight="1" x14ac:dyDescent="0.45">
      <c r="A3" s="1" t="s">
        <v>32</v>
      </c>
      <c r="B3" s="1"/>
      <c r="C3" s="1"/>
      <c r="D3" s="1"/>
      <c r="E3" s="1"/>
      <c r="F3" s="1"/>
      <c r="G3" s="1"/>
      <c r="H3" s="1"/>
      <c r="I3" s="1"/>
      <c r="J3" s="39"/>
      <c r="K3" s="39"/>
      <c r="L3" s="1"/>
    </row>
    <row r="4" spans="1:12" ht="21" customHeight="1" x14ac:dyDescent="0.45">
      <c r="A4" s="26" t="s">
        <v>18</v>
      </c>
      <c r="B4" s="26" t="s">
        <v>17</v>
      </c>
      <c r="C4" s="219" t="s">
        <v>16</v>
      </c>
      <c r="D4" s="218"/>
      <c r="E4" s="26" t="s">
        <v>8</v>
      </c>
      <c r="F4" s="29"/>
      <c r="G4" s="1"/>
      <c r="H4" s="1"/>
      <c r="I4" s="1"/>
      <c r="J4" s="39"/>
      <c r="K4" s="39"/>
      <c r="L4" s="1"/>
    </row>
    <row r="5" spans="1:12" ht="21" customHeight="1" x14ac:dyDescent="0.45">
      <c r="A5" s="175" t="s">
        <v>85</v>
      </c>
      <c r="B5" s="176" t="s">
        <v>27</v>
      </c>
      <c r="C5" s="223" t="s">
        <v>86</v>
      </c>
      <c r="D5" s="224"/>
      <c r="E5" s="177" t="s">
        <v>19</v>
      </c>
      <c r="F5" s="29"/>
      <c r="G5" s="1"/>
      <c r="H5" s="1"/>
      <c r="I5" s="1"/>
      <c r="J5" s="39"/>
      <c r="K5" s="39"/>
      <c r="L5" s="1"/>
    </row>
    <row r="6" spans="1:12" ht="21" customHeight="1" x14ac:dyDescent="0.45">
      <c r="A6" s="178" t="s">
        <v>50</v>
      </c>
      <c r="B6" s="179" t="s">
        <v>29</v>
      </c>
      <c r="C6" s="225" t="s">
        <v>51</v>
      </c>
      <c r="D6" s="226"/>
      <c r="E6" s="180" t="s">
        <v>19</v>
      </c>
      <c r="F6" s="29"/>
      <c r="G6" s="1"/>
      <c r="H6" s="1"/>
      <c r="I6" s="1"/>
      <c r="J6" s="39"/>
      <c r="K6" s="39"/>
      <c r="L6" s="1"/>
    </row>
    <row r="7" spans="1:12" ht="21" customHeight="1" x14ac:dyDescent="0.45">
      <c r="A7" s="1"/>
      <c r="B7" s="1"/>
      <c r="C7" s="1"/>
      <c r="D7" s="1"/>
      <c r="E7" s="1"/>
      <c r="F7" s="1"/>
      <c r="G7" s="1"/>
      <c r="H7" s="1"/>
      <c r="I7" s="1"/>
      <c r="J7" s="39"/>
      <c r="K7" s="39"/>
      <c r="L7" s="1"/>
    </row>
    <row r="8" spans="1:12" ht="21" customHeight="1" x14ac:dyDescent="0.45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1" customHeight="1" x14ac:dyDescent="0.45">
      <c r="A9" s="16" t="s">
        <v>103</v>
      </c>
      <c r="B9" s="217" t="s">
        <v>33</v>
      </c>
      <c r="C9" s="217"/>
      <c r="D9" s="217"/>
      <c r="E9" s="217"/>
      <c r="F9" s="1"/>
      <c r="G9" s="1"/>
      <c r="H9" s="1"/>
      <c r="I9" s="1"/>
      <c r="J9" s="1"/>
      <c r="K9" s="1"/>
      <c r="L9" s="1"/>
    </row>
    <row r="10" spans="1:12" ht="21" customHeight="1" x14ac:dyDescent="0.45">
      <c r="A10" s="40" t="str">
        <f>E5</f>
        <v>電気</v>
      </c>
      <c r="B10" s="220">
        <f>VLOOKUP($A10,リスト20260401確認!$A$4:$C$11,2,FALSE)</f>
        <v>4.2299999999999998E-4</v>
      </c>
      <c r="C10" s="221"/>
      <c r="D10" s="221"/>
      <c r="E10" s="27" t="str">
        <f>VLOOKUP($A10,リスト20260401確認!$A$4:$C$11,3,FALSE)</f>
        <v>t-CO2/kWh</v>
      </c>
      <c r="F10" s="1"/>
      <c r="G10" s="1"/>
      <c r="H10" s="1"/>
      <c r="I10" s="1"/>
      <c r="J10" s="1"/>
      <c r="K10" s="1"/>
      <c r="L10" s="1"/>
    </row>
    <row r="11" spans="1:12" ht="21" customHeight="1" x14ac:dyDescent="0.45">
      <c r="A11" s="12"/>
      <c r="B11" s="12"/>
      <c r="C11" s="12"/>
      <c r="D11" s="12"/>
      <c r="E11" s="12"/>
      <c r="F11" s="1"/>
      <c r="G11" s="1"/>
      <c r="H11" s="1"/>
      <c r="I11" s="1"/>
      <c r="J11" s="1"/>
      <c r="K11" s="1"/>
      <c r="L11" s="1"/>
    </row>
    <row r="12" spans="1:12" ht="21" customHeight="1" x14ac:dyDescent="0.45">
      <c r="A12" s="12" t="s">
        <v>20</v>
      </c>
      <c r="B12" s="12"/>
      <c r="C12" s="12"/>
      <c r="D12" s="12"/>
      <c r="E12" s="12"/>
      <c r="F12" s="1"/>
      <c r="G12" s="1"/>
      <c r="H12" s="1"/>
      <c r="I12" s="1"/>
      <c r="J12" s="1"/>
      <c r="K12" s="1"/>
      <c r="L12" s="1"/>
    </row>
    <row r="13" spans="1:12" ht="21" customHeight="1" x14ac:dyDescent="0.45">
      <c r="A13" s="16" t="s">
        <v>103</v>
      </c>
      <c r="B13" s="217" t="s">
        <v>33</v>
      </c>
      <c r="C13" s="217"/>
      <c r="D13" s="217"/>
      <c r="E13" s="217"/>
      <c r="F13" s="1"/>
      <c r="G13" s="1"/>
      <c r="H13" s="1"/>
      <c r="I13" s="1"/>
      <c r="J13" s="1"/>
      <c r="K13" s="1"/>
      <c r="L13" s="1"/>
    </row>
    <row r="14" spans="1:12" ht="21" customHeight="1" x14ac:dyDescent="0.45">
      <c r="A14" s="40" t="str">
        <f>E6</f>
        <v>電気</v>
      </c>
      <c r="B14" s="220">
        <f>VLOOKUP($A14,リスト20260401確認!$A$4:$C$11,2,FALSE)</f>
        <v>4.2299999999999998E-4</v>
      </c>
      <c r="C14" s="221"/>
      <c r="D14" s="221"/>
      <c r="E14" s="27" t="str">
        <f>VLOOKUP($A14,リスト20260401確認!$A$4:$C$11,3,FALSE)</f>
        <v>t-CO2/kWh</v>
      </c>
      <c r="F14" s="1"/>
      <c r="G14" s="1"/>
      <c r="H14" s="1"/>
      <c r="I14" s="1"/>
      <c r="J14" s="1"/>
      <c r="K14" s="1"/>
      <c r="L14" s="1"/>
    </row>
    <row r="15" spans="1:12" ht="21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1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1" customHeight="1" thickBot="1" x14ac:dyDescent="0.5">
      <c r="A17" s="35" t="s">
        <v>47</v>
      </c>
      <c r="B17" s="35"/>
      <c r="C17" s="35"/>
      <c r="D17" s="35"/>
      <c r="E17" s="35"/>
      <c r="F17" s="35"/>
      <c r="G17" s="1"/>
      <c r="H17" s="1"/>
      <c r="I17" s="1"/>
      <c r="J17" s="1"/>
      <c r="K17" s="1"/>
      <c r="L17" s="1"/>
    </row>
    <row r="18" spans="1:12" ht="21" customHeight="1" thickTop="1" x14ac:dyDescent="0.2">
      <c r="A18" s="26" t="s">
        <v>9</v>
      </c>
      <c r="B18" s="32" t="s">
        <v>38</v>
      </c>
      <c r="C18" s="49" t="s">
        <v>36</v>
      </c>
      <c r="D18" s="26" t="s">
        <v>37</v>
      </c>
      <c r="E18" s="218" t="s">
        <v>34</v>
      </c>
      <c r="F18" s="219"/>
      <c r="G18" s="34" t="s">
        <v>11</v>
      </c>
      <c r="H18" s="33" t="s">
        <v>39</v>
      </c>
      <c r="I18" s="1"/>
      <c r="J18" s="1"/>
      <c r="K18" s="1"/>
      <c r="L18" s="1"/>
    </row>
    <row r="19" spans="1:12" ht="21" customHeight="1" x14ac:dyDescent="0.45">
      <c r="A19" s="11" t="s">
        <v>25</v>
      </c>
      <c r="B19" s="181">
        <v>750</v>
      </c>
      <c r="C19" s="50" t="str">
        <f>VLOOKUP($A10,リスト20260401確認!$A$14:$C$21,2,FALSE)</f>
        <v>kWh</v>
      </c>
      <c r="D19" s="183">
        <v>1</v>
      </c>
      <c r="E19" s="18">
        <f>B19*B10*D19</f>
        <v>0.31724999999999998</v>
      </c>
      <c r="F19" s="17" t="s">
        <v>12</v>
      </c>
      <c r="G19" s="229">
        <f>(E19+E21-E20)/(E19+E21)</f>
        <v>0.24999999999999994</v>
      </c>
      <c r="H19" s="211" t="str">
        <f>IF(G19&lt;1,"○","×")</f>
        <v>○</v>
      </c>
      <c r="I19" s="1"/>
      <c r="J19" s="1"/>
      <c r="K19" s="1"/>
      <c r="L19" s="1"/>
    </row>
    <row r="20" spans="1:12" ht="21" customHeight="1" x14ac:dyDescent="0.45">
      <c r="A20" s="54" t="s">
        <v>21</v>
      </c>
      <c r="B20" s="182">
        <v>900</v>
      </c>
      <c r="C20" s="55" t="str">
        <f>VLOOKUP($A14,リスト20260401確認!$A$14:$C$21,2,FALSE)</f>
        <v>kWh</v>
      </c>
      <c r="D20" s="190">
        <v>1</v>
      </c>
      <c r="E20" s="15">
        <f>B20*B14*D20</f>
        <v>0.38069999999999998</v>
      </c>
      <c r="F20" s="14" t="s">
        <v>12</v>
      </c>
      <c r="G20" s="229"/>
      <c r="H20" s="211"/>
      <c r="I20" s="1"/>
      <c r="J20" s="1"/>
      <c r="K20" s="1"/>
      <c r="L20" s="1"/>
    </row>
    <row r="21" spans="1:12" ht="21" customHeight="1" thickBot="1" x14ac:dyDescent="0.5">
      <c r="A21" s="58" t="s">
        <v>83</v>
      </c>
      <c r="B21" s="59">
        <f>(B20-B19)*3</f>
        <v>450</v>
      </c>
      <c r="C21" s="60" t="str">
        <f>C20</f>
        <v>kWh</v>
      </c>
      <c r="D21" s="61" t="s">
        <v>84</v>
      </c>
      <c r="E21" s="62">
        <f>B21*B14</f>
        <v>0.19034999999999999</v>
      </c>
      <c r="F21" s="63" t="str">
        <f>F20</f>
        <v>t-CO2</v>
      </c>
      <c r="G21" s="230"/>
      <c r="H21" s="212"/>
      <c r="I21" s="1"/>
      <c r="J21" s="1"/>
      <c r="K21" s="1"/>
      <c r="L21" s="1"/>
    </row>
    <row r="22" spans="1:12" ht="21" customHeight="1" thickTop="1" thickBot="1" x14ac:dyDescent="0.5">
      <c r="A22" s="53"/>
      <c r="B22" s="56"/>
      <c r="C22" s="57"/>
      <c r="D22" s="19" t="s">
        <v>10</v>
      </c>
      <c r="E22" s="20">
        <f>E19-E20+E21</f>
        <v>0.12689999999999999</v>
      </c>
      <c r="F22" s="21" t="s">
        <v>12</v>
      </c>
      <c r="G22" s="1"/>
      <c r="H22" s="1"/>
      <c r="I22" s="1"/>
      <c r="J22" s="1"/>
      <c r="K22" s="1"/>
      <c r="L22" s="1"/>
    </row>
    <row r="23" spans="1:12" ht="21" customHeight="1" thickTop="1" x14ac:dyDescent="0.45">
      <c r="A23" s="215" t="s">
        <v>48</v>
      </c>
      <c r="B23" s="215"/>
      <c r="C23" s="215"/>
      <c r="D23" s="215"/>
      <c r="E23" s="215"/>
      <c r="F23" s="215"/>
      <c r="G23" s="1"/>
      <c r="H23" s="1"/>
      <c r="I23" s="1"/>
      <c r="J23" s="1"/>
      <c r="K23" s="1"/>
      <c r="L23" s="1"/>
    </row>
    <row r="24" spans="1:12" ht="21" customHeight="1" x14ac:dyDescent="0.45">
      <c r="A24" s="215" t="s">
        <v>49</v>
      </c>
      <c r="B24" s="215"/>
      <c r="C24" s="215"/>
      <c r="D24" s="215"/>
      <c r="E24" s="215"/>
      <c r="F24" s="215"/>
      <c r="G24" s="1"/>
      <c r="H24" s="1"/>
      <c r="I24" s="1"/>
      <c r="J24" s="1"/>
      <c r="K24" s="1"/>
      <c r="L24" s="1"/>
    </row>
    <row r="25" spans="1:12" ht="18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24" customHeight="1" thickBot="1" x14ac:dyDescent="0.5">
      <c r="A26" s="228" t="s">
        <v>178</v>
      </c>
      <c r="B26" s="228"/>
      <c r="C26" s="228"/>
      <c r="D26" s="228"/>
      <c r="E26" s="228"/>
      <c r="F26" s="228"/>
      <c r="G26" s="1"/>
      <c r="H26" s="1"/>
      <c r="I26" s="1"/>
      <c r="J26" s="1"/>
      <c r="K26" s="1"/>
      <c r="L26" s="1"/>
    </row>
    <row r="27" spans="1:12" ht="24" customHeight="1" x14ac:dyDescent="0.45">
      <c r="A27" s="236" t="s">
        <v>60</v>
      </c>
      <c r="B27" s="209"/>
      <c r="C27" s="209"/>
      <c r="D27" s="209"/>
      <c r="E27" s="209"/>
      <c r="F27" s="209"/>
      <c r="G27" s="139" t="s">
        <v>61</v>
      </c>
      <c r="H27" s="1"/>
      <c r="I27" s="1"/>
      <c r="J27" s="1"/>
      <c r="K27" s="1"/>
      <c r="L27" s="1"/>
    </row>
    <row r="28" spans="1:12" ht="24" customHeight="1" x14ac:dyDescent="0.45">
      <c r="A28" s="191" t="s">
        <v>69</v>
      </c>
      <c r="B28" s="141"/>
      <c r="C28" s="141"/>
      <c r="D28" s="141"/>
      <c r="E28" s="141"/>
      <c r="F28" s="142"/>
      <c r="G28" s="140">
        <f>VLOOKUP(A28,$A$33:$C$39,2,FALSE)</f>
        <v>2.7</v>
      </c>
      <c r="H28" s="1"/>
      <c r="I28" s="1"/>
      <c r="J28" s="1"/>
      <c r="K28" s="1"/>
      <c r="L28" s="1"/>
    </row>
    <row r="29" spans="1:12" ht="24" customHeight="1" thickBot="1" x14ac:dyDescent="0.5">
      <c r="A29" s="192" t="s">
        <v>19</v>
      </c>
      <c r="B29" s="141"/>
      <c r="C29" s="141"/>
      <c r="D29" s="141"/>
      <c r="E29" s="141"/>
      <c r="F29" s="142"/>
      <c r="G29" s="145">
        <f>VLOOKUP(A29,$E$33:$G$33,2,FALSE)</f>
        <v>3.5999999999999999E-3</v>
      </c>
      <c r="H29" s="1"/>
      <c r="I29" s="1"/>
      <c r="J29" s="1"/>
      <c r="K29" s="1"/>
      <c r="L29" s="1"/>
    </row>
    <row r="30" spans="1:12" ht="24" customHeight="1" thickBot="1" x14ac:dyDescent="0.5">
      <c r="A30" s="237" t="s">
        <v>182</v>
      </c>
      <c r="B30" s="238"/>
      <c r="C30" s="238"/>
      <c r="D30" s="238"/>
      <c r="E30" s="238"/>
      <c r="F30" s="239"/>
      <c r="G30" s="174">
        <f>G28/G29</f>
        <v>750.00000000000011</v>
      </c>
      <c r="H30" s="1"/>
      <c r="I30" s="1"/>
      <c r="J30" s="1"/>
      <c r="K30" s="1"/>
      <c r="L30" s="1"/>
    </row>
    <row r="31" spans="1:12" ht="24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45">
      <c r="A32" s="129" t="s">
        <v>62</v>
      </c>
      <c r="B32" s="231" t="s">
        <v>55</v>
      </c>
      <c r="C32" s="232"/>
      <c r="D32" s="1"/>
      <c r="E32" s="233" t="s">
        <v>56</v>
      </c>
      <c r="F32" s="234"/>
      <c r="G32" s="235"/>
      <c r="H32" s="1"/>
      <c r="I32" s="1"/>
      <c r="J32" s="1"/>
      <c r="K32" s="1"/>
      <c r="L32" s="1"/>
    </row>
    <row r="33" spans="1:12" x14ac:dyDescent="0.45">
      <c r="A33" s="134" t="s">
        <v>63</v>
      </c>
      <c r="B33" s="132">
        <v>9.6</v>
      </c>
      <c r="C33" s="135" t="s">
        <v>59</v>
      </c>
      <c r="D33" s="1"/>
      <c r="E33" s="134" t="s">
        <v>19</v>
      </c>
      <c r="F33" s="136">
        <f>リスト20260401確認!B30</f>
        <v>3.5999999999999999E-3</v>
      </c>
      <c r="G33" s="137" t="s">
        <v>70</v>
      </c>
      <c r="H33" s="1"/>
      <c r="I33" s="1"/>
      <c r="J33" s="1"/>
      <c r="K33" s="1"/>
      <c r="L33" s="1"/>
    </row>
    <row r="34" spans="1:12" x14ac:dyDescent="0.45">
      <c r="A34" s="134" t="s">
        <v>64</v>
      </c>
      <c r="B34" s="132">
        <v>8.1999999999999993</v>
      </c>
      <c r="C34" s="135" t="s">
        <v>59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45">
      <c r="A35" s="134" t="s">
        <v>65</v>
      </c>
      <c r="B35" s="132">
        <v>5.5</v>
      </c>
      <c r="C35" s="135" t="s">
        <v>59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45">
      <c r="A36" s="134" t="s">
        <v>66</v>
      </c>
      <c r="B36" s="132">
        <v>4.0999999999999996</v>
      </c>
      <c r="C36" s="135" t="s">
        <v>59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45">
      <c r="A37" s="134" t="s">
        <v>67</v>
      </c>
      <c r="B37" s="132">
        <v>9.6</v>
      </c>
      <c r="C37" s="135" t="s">
        <v>59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45">
      <c r="A38" s="134" t="s">
        <v>68</v>
      </c>
      <c r="B38" s="132">
        <v>4.0999999999999996</v>
      </c>
      <c r="C38" s="135" t="s">
        <v>59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ht="55.2" x14ac:dyDescent="0.45">
      <c r="A39" s="138" t="s">
        <v>69</v>
      </c>
      <c r="B39" s="132">
        <v>2.7</v>
      </c>
      <c r="C39" s="135" t="s">
        <v>59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sheetProtection algorithmName="SHA-512" hashValue="vZEFUmf6M0VhHiePD3NhlInpV5dGEa6S7MqJsfVKoLArrElcQj9t3SPqYPkxs571V3gNhOUwIFTUYA8/v42vWA==" saltValue="twEoN0PybKMnUMGIucdNOw==" spinCount="100000" sheet="1" selectLockedCells="1"/>
  <mergeCells count="19">
    <mergeCell ref="B9:E9"/>
    <mergeCell ref="G19:G21"/>
    <mergeCell ref="H19:H21"/>
    <mergeCell ref="B32:C32"/>
    <mergeCell ref="E32:G32"/>
    <mergeCell ref="A23:F23"/>
    <mergeCell ref="A24:F24"/>
    <mergeCell ref="B10:D10"/>
    <mergeCell ref="B13:E13"/>
    <mergeCell ref="B14:D14"/>
    <mergeCell ref="E18:F18"/>
    <mergeCell ref="A27:F27"/>
    <mergeCell ref="A30:F30"/>
    <mergeCell ref="A26:F26"/>
    <mergeCell ref="E1:G1"/>
    <mergeCell ref="D2:H2"/>
    <mergeCell ref="C4:D4"/>
    <mergeCell ref="C5:D5"/>
    <mergeCell ref="C6:D6"/>
  </mergeCells>
  <phoneticPr fontId="1"/>
  <dataValidations count="2">
    <dataValidation type="list" allowBlank="1" showInputMessage="1" showErrorMessage="1" sqref="A28" xr:uid="{00000000-0002-0000-0200-000000000000}">
      <formula1>$A$33:$A$39</formula1>
    </dataValidation>
    <dataValidation type="list" allowBlank="1" showInputMessage="1" showErrorMessage="1" sqref="A29" xr:uid="{00000000-0002-0000-0200-000001000000}">
      <formula1>$E$33:$E$33</formula1>
    </dataValidation>
  </dataValidations>
  <pageMargins left="0.59055118110236227" right="0.59055118110236227" top="0.59055118110236227" bottom="0.59055118110236227" header="0.31496062992125984" footer="0.31496062992125984"/>
  <pageSetup paperSize="9" scale="9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リスト20260401確認!$A$4:$A$11</xm:f>
          </x14:formula1>
          <xm:sqref>E5:E6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view="pageBreakPreview" zoomScaleNormal="100" zoomScaleSheetLayoutView="100" workbookViewId="0">
      <selection activeCell="B5" sqref="B5"/>
    </sheetView>
  </sheetViews>
  <sheetFormatPr defaultRowHeight="18" x14ac:dyDescent="0.45"/>
  <cols>
    <col min="1" max="1" width="40.59765625" customWidth="1"/>
    <col min="2" max="2" width="20.59765625" customWidth="1"/>
    <col min="3" max="3" width="8.59765625" customWidth="1"/>
    <col min="4" max="4" width="13.59765625" customWidth="1"/>
    <col min="5" max="5" width="20.59765625" customWidth="1"/>
    <col min="6" max="6" width="8.59765625" customWidth="1"/>
    <col min="9" max="9" width="5.59765625" customWidth="1"/>
    <col min="10" max="10" width="8.59765625" customWidth="1"/>
    <col min="11" max="11" width="7.59765625" customWidth="1"/>
  </cols>
  <sheetData>
    <row r="1" spans="1:14" ht="21" customHeight="1" x14ac:dyDescent="0.45">
      <c r="A1" s="204" t="s">
        <v>161</v>
      </c>
      <c r="B1" s="1"/>
      <c r="C1" s="1"/>
      <c r="D1" s="1"/>
      <c r="E1" s="216"/>
      <c r="F1" s="216"/>
      <c r="G1" s="216"/>
      <c r="H1" s="1"/>
      <c r="I1" s="1"/>
      <c r="J1" s="1"/>
      <c r="K1" s="1"/>
      <c r="L1" s="1"/>
      <c r="M1" s="1"/>
      <c r="N1" s="1"/>
    </row>
    <row r="2" spans="1:14" ht="21" customHeight="1" x14ac:dyDescent="0.45">
      <c r="A2" s="1"/>
      <c r="B2" s="1"/>
      <c r="C2" s="1"/>
      <c r="D2" s="222" t="s">
        <v>35</v>
      </c>
      <c r="E2" s="222"/>
      <c r="F2" s="222"/>
      <c r="G2" s="222"/>
      <c r="H2" s="222"/>
      <c r="I2" s="1"/>
      <c r="J2" s="1"/>
      <c r="K2" s="1"/>
      <c r="L2" s="1"/>
      <c r="M2" s="1"/>
      <c r="N2" s="1"/>
    </row>
    <row r="3" spans="1:14" ht="21" customHeight="1" x14ac:dyDescent="0.45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1" customHeight="1" x14ac:dyDescent="0.45">
      <c r="A4" s="26" t="s">
        <v>18</v>
      </c>
      <c r="B4" s="26" t="s">
        <v>17</v>
      </c>
      <c r="C4" s="219" t="s">
        <v>16</v>
      </c>
      <c r="D4" s="218"/>
      <c r="E4" s="26" t="s">
        <v>8</v>
      </c>
      <c r="F4" s="29"/>
      <c r="G4" s="1"/>
      <c r="H4" s="1"/>
      <c r="I4" s="1"/>
      <c r="J4" s="1"/>
      <c r="K4" s="1"/>
      <c r="L4" s="1"/>
      <c r="M4" s="1"/>
      <c r="N4" s="1"/>
    </row>
    <row r="5" spans="1:14" ht="21" customHeight="1" x14ac:dyDescent="0.45">
      <c r="A5" s="175" t="s">
        <v>43</v>
      </c>
      <c r="B5" s="176" t="s">
        <v>27</v>
      </c>
      <c r="C5" s="223" t="s">
        <v>44</v>
      </c>
      <c r="D5" s="224"/>
      <c r="E5" s="177" t="s">
        <v>19</v>
      </c>
      <c r="F5" s="29"/>
      <c r="G5" s="1"/>
      <c r="H5" s="1"/>
      <c r="I5" s="1"/>
      <c r="J5" s="1"/>
      <c r="K5" s="1"/>
      <c r="L5" s="1"/>
      <c r="M5" s="1"/>
      <c r="N5" s="1"/>
    </row>
    <row r="6" spans="1:14" ht="21" customHeight="1" x14ac:dyDescent="0.45">
      <c r="A6" s="178" t="s">
        <v>46</v>
      </c>
      <c r="B6" s="179" t="s">
        <v>29</v>
      </c>
      <c r="C6" s="225" t="s">
        <v>45</v>
      </c>
      <c r="D6" s="226"/>
      <c r="E6" s="180" t="s">
        <v>19</v>
      </c>
      <c r="F6" s="29"/>
      <c r="G6" s="1"/>
      <c r="H6" s="1"/>
      <c r="I6" s="1"/>
      <c r="J6" s="1"/>
      <c r="K6" s="1"/>
      <c r="L6" s="1"/>
      <c r="M6" s="1"/>
      <c r="N6" s="1"/>
    </row>
    <row r="7" spans="1:14" ht="21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1" customHeight="1" x14ac:dyDescent="0.45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1" customHeight="1" x14ac:dyDescent="0.45">
      <c r="A9" s="16" t="s">
        <v>103</v>
      </c>
      <c r="B9" s="217" t="s">
        <v>33</v>
      </c>
      <c r="C9" s="217"/>
      <c r="D9" s="217"/>
      <c r="E9" s="217"/>
      <c r="F9" s="1"/>
      <c r="G9" s="1"/>
      <c r="H9" s="1"/>
      <c r="I9" s="1"/>
      <c r="J9" s="1"/>
      <c r="K9" s="1"/>
      <c r="L9" s="1"/>
      <c r="M9" s="1"/>
      <c r="N9" s="1"/>
    </row>
    <row r="10" spans="1:14" ht="21" customHeight="1" x14ac:dyDescent="0.45">
      <c r="A10" s="48" t="str">
        <f>E5</f>
        <v>電気</v>
      </c>
      <c r="B10" s="242">
        <f>VLOOKUP($A10,リスト20260401確認!$A$4:$C$11,2,FALSE)</f>
        <v>4.2299999999999998E-4</v>
      </c>
      <c r="C10" s="243"/>
      <c r="D10" s="243"/>
      <c r="E10" s="27" t="str">
        <f>VLOOKUP($A10,リスト20260401確認!$A$4:$C$11,3,FALSE)</f>
        <v>t-CO2/kWh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ht="21" customHeight="1" x14ac:dyDescent="0.45">
      <c r="A11" s="12"/>
      <c r="B11" s="12"/>
      <c r="C11" s="12"/>
      <c r="D11" s="12"/>
      <c r="E11" s="12"/>
      <c r="F11" s="1"/>
      <c r="G11" s="1"/>
      <c r="H11" s="1"/>
      <c r="I11" s="1"/>
      <c r="J11" s="1"/>
      <c r="K11" s="1"/>
      <c r="L11" s="1"/>
      <c r="M11" s="1"/>
      <c r="N11" s="1"/>
    </row>
    <row r="12" spans="1:14" ht="21" customHeight="1" x14ac:dyDescent="0.45">
      <c r="A12" s="12" t="s">
        <v>20</v>
      </c>
      <c r="B12" s="12"/>
      <c r="C12" s="12"/>
      <c r="D12" s="12"/>
      <c r="E12" s="12"/>
      <c r="F12" s="1"/>
      <c r="G12" s="1"/>
      <c r="H12" s="1"/>
      <c r="I12" s="1"/>
      <c r="J12" s="1"/>
      <c r="K12" s="1"/>
      <c r="L12" s="1"/>
      <c r="M12" s="1"/>
      <c r="N12" s="1"/>
    </row>
    <row r="13" spans="1:14" ht="21" customHeight="1" x14ac:dyDescent="0.45">
      <c r="A13" s="16" t="s">
        <v>103</v>
      </c>
      <c r="B13" s="217" t="s">
        <v>33</v>
      </c>
      <c r="C13" s="217"/>
      <c r="D13" s="217"/>
      <c r="E13" s="217"/>
      <c r="F13" s="1"/>
      <c r="G13" s="1"/>
      <c r="H13" s="1"/>
      <c r="I13" s="1"/>
      <c r="J13" s="1"/>
      <c r="K13" s="1"/>
      <c r="L13" s="1"/>
      <c r="M13" s="1"/>
      <c r="N13" s="1"/>
    </row>
    <row r="14" spans="1:14" ht="21" customHeight="1" x14ac:dyDescent="0.45">
      <c r="A14" s="48" t="str">
        <f>E6</f>
        <v>電気</v>
      </c>
      <c r="B14" s="220">
        <f>VLOOKUP($A14,リスト20260401確認!$A$4:$C$11,2,FALSE)</f>
        <v>4.2299999999999998E-4</v>
      </c>
      <c r="C14" s="221"/>
      <c r="D14" s="221"/>
      <c r="E14" s="27" t="str">
        <f>VLOOKUP($A14,リスト20260401確認!$A$4:$C$11,3,FALSE)</f>
        <v>t-CO2/kWh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ht="21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1" customHeight="1" thickBot="1" x14ac:dyDescent="0.5">
      <c r="A17" s="22" t="s">
        <v>42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" customHeight="1" thickTop="1" x14ac:dyDescent="0.2">
      <c r="A18" s="26" t="s">
        <v>9</v>
      </c>
      <c r="B18" s="32" t="s">
        <v>38</v>
      </c>
      <c r="C18" s="49" t="s">
        <v>36</v>
      </c>
      <c r="D18" s="26" t="s">
        <v>37</v>
      </c>
      <c r="E18" s="218" t="s">
        <v>34</v>
      </c>
      <c r="F18" s="219"/>
      <c r="G18" s="34" t="s">
        <v>11</v>
      </c>
      <c r="H18" s="33" t="s">
        <v>39</v>
      </c>
      <c r="I18" s="1"/>
      <c r="J18" s="1"/>
      <c r="K18" s="1"/>
      <c r="L18" s="1"/>
      <c r="M18" s="1"/>
      <c r="N18" s="1"/>
    </row>
    <row r="19" spans="1:14" ht="21" customHeight="1" x14ac:dyDescent="0.45">
      <c r="A19" s="11" t="s">
        <v>25</v>
      </c>
      <c r="B19" s="181">
        <f>40*2000*0.001</f>
        <v>80</v>
      </c>
      <c r="C19" s="50" t="str">
        <f>VLOOKUP($A10,リスト20260401確認!$A$14:$C$21,2,FALSE)</f>
        <v>kWh</v>
      </c>
      <c r="D19" s="183">
        <v>10</v>
      </c>
      <c r="E19" s="18">
        <f>B10*B19*D19</f>
        <v>0.33839999999999992</v>
      </c>
      <c r="F19" s="17" t="s">
        <v>12</v>
      </c>
      <c r="G19" s="213">
        <f>(E19-E20)/E19</f>
        <v>0.9</v>
      </c>
      <c r="H19" s="211" t="str">
        <f>IF(G19&lt;1,"○","×")</f>
        <v>○</v>
      </c>
      <c r="I19" s="1"/>
      <c r="J19" s="1"/>
      <c r="K19" s="1"/>
      <c r="L19" s="1"/>
      <c r="M19" s="1"/>
      <c r="N19" s="1"/>
    </row>
    <row r="20" spans="1:14" ht="21" customHeight="1" thickBot="1" x14ac:dyDescent="0.5">
      <c r="A20" s="11" t="s">
        <v>21</v>
      </c>
      <c r="B20" s="182">
        <f>4*2000*0.001</f>
        <v>8</v>
      </c>
      <c r="C20" s="50" t="str">
        <f>VLOOKUP($A14,リスト20260401確認!$A$14:$C$21,2,FALSE)</f>
        <v>kWh</v>
      </c>
      <c r="D20" s="184">
        <v>10</v>
      </c>
      <c r="E20" s="15">
        <f>B20*B14*D20</f>
        <v>3.3839999999999995E-2</v>
      </c>
      <c r="F20" s="14" t="s">
        <v>12</v>
      </c>
      <c r="G20" s="214"/>
      <c r="H20" s="212"/>
      <c r="I20" s="1"/>
      <c r="J20" s="1"/>
      <c r="K20" s="1"/>
      <c r="L20" s="1"/>
      <c r="M20" s="1"/>
      <c r="N20" s="1"/>
    </row>
    <row r="21" spans="1:14" ht="21" customHeight="1" thickTop="1" thickBot="1" x14ac:dyDescent="0.5">
      <c r="A21" s="14"/>
      <c r="B21" s="31"/>
      <c r="C21" s="28"/>
      <c r="D21" s="19" t="s">
        <v>10</v>
      </c>
      <c r="E21" s="20">
        <f>E19-E20</f>
        <v>0.30455999999999994</v>
      </c>
      <c r="F21" s="21" t="s">
        <v>12</v>
      </c>
      <c r="G21" s="1"/>
      <c r="H21" s="1"/>
      <c r="I21" s="1"/>
      <c r="J21" s="1"/>
      <c r="K21" s="1"/>
      <c r="L21" s="1"/>
      <c r="M21" s="1"/>
      <c r="N21" s="1"/>
    </row>
    <row r="22" spans="1:14" ht="21" customHeight="1" thickTop="1" x14ac:dyDescent="0.45">
      <c r="A22" s="215" t="s">
        <v>48</v>
      </c>
      <c r="B22" s="215"/>
      <c r="C22" s="215"/>
      <c r="D22" s="215"/>
      <c r="E22" s="215"/>
      <c r="F22" s="215"/>
      <c r="G22" s="1"/>
      <c r="H22" s="1"/>
      <c r="I22" s="1"/>
      <c r="J22" s="205" t="s">
        <v>183</v>
      </c>
      <c r="K22" s="205"/>
      <c r="L22" s="1"/>
      <c r="M22" s="1"/>
      <c r="N22" s="1"/>
    </row>
    <row r="23" spans="1:14" ht="21" customHeight="1" x14ac:dyDescent="0.45">
      <c r="A23" s="215" t="s">
        <v>49</v>
      </c>
      <c r="B23" s="215"/>
      <c r="C23" s="215"/>
      <c r="D23" s="215"/>
      <c r="E23" s="215"/>
      <c r="F23" s="215"/>
      <c r="G23" s="1"/>
      <c r="H23" s="1"/>
      <c r="I23" s="1"/>
      <c r="J23" s="157">
        <v>2000</v>
      </c>
      <c r="K23" s="158" t="s">
        <v>187</v>
      </c>
      <c r="L23" s="1"/>
      <c r="M23" s="1"/>
      <c r="N23" s="1"/>
    </row>
    <row r="24" spans="1:14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4" customHeight="1" thickBot="1" x14ac:dyDescent="0.5">
      <c r="A25" s="210" t="s">
        <v>184</v>
      </c>
      <c r="B25" s="210"/>
      <c r="C25" s="210"/>
      <c r="D25" s="210"/>
      <c r="E25" s="210"/>
      <c r="F25" s="1"/>
      <c r="G25" s="1"/>
      <c r="H25" s="1"/>
      <c r="I25" s="1"/>
      <c r="J25" s="1"/>
      <c r="K25" s="1"/>
      <c r="L25" s="1"/>
      <c r="M25" s="1"/>
      <c r="N25" s="1"/>
    </row>
    <row r="26" spans="1:14" ht="24" customHeight="1" thickBot="1" x14ac:dyDescent="0.5">
      <c r="A26" s="146" t="s">
        <v>185</v>
      </c>
      <c r="B26" s="209" t="s">
        <v>191</v>
      </c>
      <c r="C26" s="209"/>
      <c r="D26" s="119" t="s">
        <v>186</v>
      </c>
      <c r="E26" s="139" t="s">
        <v>189</v>
      </c>
      <c r="F26" s="1"/>
      <c r="G26" s="206" t="s">
        <v>174</v>
      </c>
      <c r="H26" s="206"/>
      <c r="I26" s="1"/>
      <c r="J26" s="1"/>
      <c r="K26" s="1"/>
      <c r="L26" s="1"/>
      <c r="M26" s="1"/>
      <c r="N26" s="1"/>
    </row>
    <row r="27" spans="1:14" ht="24" customHeight="1" thickBot="1" x14ac:dyDescent="0.5">
      <c r="A27" s="148" t="s">
        <v>175</v>
      </c>
      <c r="B27" s="193">
        <v>40</v>
      </c>
      <c r="C27" s="159" t="s">
        <v>188</v>
      </c>
      <c r="D27" s="161">
        <v>2000</v>
      </c>
      <c r="E27" s="163" t="s">
        <v>190</v>
      </c>
      <c r="F27" s="127" t="s">
        <v>169</v>
      </c>
      <c r="G27" s="240">
        <f>B27*D27/1000</f>
        <v>80</v>
      </c>
      <c r="H27" s="241"/>
      <c r="I27" s="1"/>
      <c r="J27" s="1"/>
      <c r="K27" s="1"/>
      <c r="L27" s="1"/>
      <c r="M27" s="1"/>
      <c r="N27" s="1"/>
    </row>
    <row r="28" spans="1:14" ht="24" customHeight="1" thickBot="1" x14ac:dyDescent="0.5">
      <c r="A28" s="143" t="s">
        <v>176</v>
      </c>
      <c r="B28" s="194">
        <v>4</v>
      </c>
      <c r="C28" s="160" t="s">
        <v>188</v>
      </c>
      <c r="D28" s="162">
        <f>D27</f>
        <v>2000</v>
      </c>
      <c r="E28" s="164" t="str">
        <f>E27</f>
        <v>×0.001</v>
      </c>
      <c r="F28" s="127" t="s">
        <v>169</v>
      </c>
      <c r="G28" s="240">
        <f>B28*D28*0.001</f>
        <v>8</v>
      </c>
      <c r="H28" s="241"/>
      <c r="I28" s="1"/>
      <c r="J28" s="1"/>
      <c r="K28" s="1"/>
      <c r="L28" s="1"/>
      <c r="M28" s="1"/>
      <c r="N28" s="1"/>
    </row>
    <row r="29" spans="1:1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sheetProtection algorithmName="SHA-512" hashValue="eNKUDfb2r0A2bJ4cg9yirYTf0qR7AoaoXbWUIfSRwO5eH+Rkv4c3ZfAa7kbeh7/yTsReEVdq9BmO3sN6HZh+/Q==" saltValue="X1VdWM91LdRUCpFx9WLYQQ==" spinCount="100000" sheet="1" selectLockedCells="1"/>
  <mergeCells count="20">
    <mergeCell ref="G28:H28"/>
    <mergeCell ref="G19:G20"/>
    <mergeCell ref="H19:H20"/>
    <mergeCell ref="E1:G1"/>
    <mergeCell ref="D2:H2"/>
    <mergeCell ref="C4:D4"/>
    <mergeCell ref="C5:D5"/>
    <mergeCell ref="C6:D6"/>
    <mergeCell ref="B9:E9"/>
    <mergeCell ref="A22:F22"/>
    <mergeCell ref="A23:F23"/>
    <mergeCell ref="B10:D10"/>
    <mergeCell ref="B13:E13"/>
    <mergeCell ref="B14:D14"/>
    <mergeCell ref="E18:F18"/>
    <mergeCell ref="J22:K22"/>
    <mergeCell ref="A25:E25"/>
    <mergeCell ref="B26:C26"/>
    <mergeCell ref="G26:H26"/>
    <mergeCell ref="G27:H27"/>
  </mergeCells>
  <phoneticPr fontId="1"/>
  <dataValidations count="1">
    <dataValidation type="list" allowBlank="1" showInputMessage="1" showErrorMessage="1" sqref="D27" xr:uid="{00000000-0002-0000-0300-000000000000}">
      <formula1>$J$23</formula1>
    </dataValidation>
  </dataValidations>
  <pageMargins left="0.59055118110236227" right="0.59055118110236227" top="0.59055118110236227" bottom="0.59055118110236227" header="0.31496062992125984" footer="0.31496062992125984"/>
  <pageSetup paperSize="9" scale="9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リスト20260401確認!$A$4:$A$11</xm:f>
          </x14:formula1>
          <xm:sqref>E5:E6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6"/>
  <sheetViews>
    <sheetView view="pageBreakPreview" zoomScaleNormal="100" zoomScaleSheetLayoutView="100" workbookViewId="0">
      <selection activeCell="B5" sqref="B5"/>
    </sheetView>
  </sheetViews>
  <sheetFormatPr defaultRowHeight="18" x14ac:dyDescent="0.45"/>
  <cols>
    <col min="1" max="1" width="8.59765625" customWidth="1"/>
    <col min="2" max="2" width="30.59765625" customWidth="1"/>
    <col min="3" max="3" width="20.59765625" customWidth="1"/>
    <col min="4" max="4" width="8.59765625" customWidth="1"/>
    <col min="5" max="5" width="12.59765625" customWidth="1"/>
    <col min="6" max="6" width="15.59765625" customWidth="1"/>
    <col min="7" max="7" width="8.59765625" customWidth="1"/>
    <col min="10" max="11" width="4.59765625" customWidth="1"/>
    <col min="12" max="12" width="8.59765625" customWidth="1"/>
    <col min="13" max="13" width="14.59765625" customWidth="1"/>
    <col min="14" max="14" width="10.59765625" customWidth="1"/>
  </cols>
  <sheetData>
    <row r="1" spans="1:17" ht="21" customHeight="1" x14ac:dyDescent="0.45">
      <c r="A1" s="260" t="s">
        <v>156</v>
      </c>
      <c r="B1" s="260"/>
      <c r="C1" s="1"/>
      <c r="D1" s="1"/>
      <c r="E1" s="1"/>
      <c r="F1" s="216"/>
      <c r="G1" s="216"/>
      <c r="H1" s="216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45">
      <c r="A2" s="1"/>
      <c r="B2" s="1"/>
      <c r="C2" s="1"/>
      <c r="D2" s="1"/>
      <c r="E2" s="222" t="s">
        <v>35</v>
      </c>
      <c r="F2" s="222"/>
      <c r="G2" s="222"/>
      <c r="H2" s="222"/>
      <c r="I2" s="222"/>
      <c r="J2" s="1"/>
      <c r="K2" s="1"/>
      <c r="L2" s="1"/>
      <c r="M2" s="1"/>
      <c r="N2" s="1"/>
      <c r="O2" s="1"/>
      <c r="P2" s="1"/>
      <c r="Q2" s="1"/>
    </row>
    <row r="3" spans="1:17" ht="21" customHeight="1" x14ac:dyDescent="0.45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 x14ac:dyDescent="0.45">
      <c r="A4" s="219" t="s">
        <v>102</v>
      </c>
      <c r="B4" s="218"/>
      <c r="C4" s="26" t="s">
        <v>17</v>
      </c>
      <c r="D4" s="219" t="s">
        <v>16</v>
      </c>
      <c r="E4" s="218"/>
      <c r="F4" s="26" t="s">
        <v>8</v>
      </c>
      <c r="G4" s="254" t="s">
        <v>104</v>
      </c>
      <c r="H4" s="254"/>
      <c r="I4" s="65" t="s">
        <v>105</v>
      </c>
      <c r="J4" s="1"/>
      <c r="K4" s="1"/>
      <c r="L4" s="1"/>
      <c r="M4" s="1"/>
      <c r="N4" s="1"/>
      <c r="O4" s="1"/>
      <c r="P4" s="1"/>
      <c r="Q4" s="1"/>
    </row>
    <row r="5" spans="1:17" ht="21" customHeight="1" x14ac:dyDescent="0.45">
      <c r="A5" s="11" t="s">
        <v>100</v>
      </c>
      <c r="B5" s="195" t="s">
        <v>88</v>
      </c>
      <c r="C5" s="176" t="s">
        <v>27</v>
      </c>
      <c r="D5" s="223" t="s">
        <v>40</v>
      </c>
      <c r="E5" s="224"/>
      <c r="F5" s="64" t="str">
        <f>VLOOKUP($B5,$A$27:$B$33,2,FALSE)</f>
        <v>液化石油ガス（ＬＰＧ）</v>
      </c>
      <c r="G5" s="255">
        <v>0.9</v>
      </c>
      <c r="H5" s="255"/>
      <c r="I5" s="176" t="s">
        <v>107</v>
      </c>
      <c r="J5" s="1"/>
      <c r="K5" s="1"/>
      <c r="L5" s="1"/>
      <c r="M5" s="1"/>
      <c r="N5" s="1"/>
      <c r="O5" s="1"/>
      <c r="P5" s="1"/>
      <c r="Q5" s="1"/>
    </row>
    <row r="6" spans="1:17" ht="21" customHeight="1" x14ac:dyDescent="0.45">
      <c r="A6" s="11" t="s">
        <v>101</v>
      </c>
      <c r="B6" s="196" t="s">
        <v>97</v>
      </c>
      <c r="C6" s="179" t="s">
        <v>29</v>
      </c>
      <c r="D6" s="225" t="s">
        <v>41</v>
      </c>
      <c r="E6" s="226"/>
      <c r="F6" s="64" t="str">
        <f>VLOOKUP($B6,$A$27:$B$33,2,FALSE)</f>
        <v>電気</v>
      </c>
      <c r="G6" s="256">
        <v>3</v>
      </c>
      <c r="H6" s="256"/>
      <c r="I6" s="179" t="s">
        <v>107</v>
      </c>
      <c r="J6" s="1"/>
      <c r="K6" s="1"/>
      <c r="L6" s="1"/>
      <c r="M6" s="1"/>
      <c r="N6" s="1"/>
      <c r="O6" s="1"/>
      <c r="P6" s="1"/>
      <c r="Q6" s="1"/>
    </row>
    <row r="7" spans="1:17" ht="21" customHeight="1" x14ac:dyDescent="0.45">
      <c r="A7" s="1"/>
      <c r="B7" s="1"/>
      <c r="C7" s="1"/>
      <c r="D7" s="1"/>
      <c r="E7" s="1"/>
      <c r="F7" s="1"/>
      <c r="G7" s="257" t="s">
        <v>109</v>
      </c>
      <c r="H7" s="257"/>
      <c r="I7" s="197">
        <v>4</v>
      </c>
      <c r="J7" s="1"/>
      <c r="K7" s="1"/>
      <c r="L7" s="1"/>
      <c r="M7" s="1"/>
      <c r="N7" s="1"/>
      <c r="O7" s="1"/>
      <c r="P7" s="1"/>
      <c r="Q7" s="1"/>
    </row>
    <row r="8" spans="1:17" ht="21" customHeight="1" x14ac:dyDescent="0.45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1" customHeight="1" x14ac:dyDescent="0.45">
      <c r="A9" s="244" t="s">
        <v>103</v>
      </c>
      <c r="B9" s="245"/>
      <c r="C9" s="217" t="s">
        <v>33</v>
      </c>
      <c r="D9" s="217"/>
      <c r="E9" s="217"/>
      <c r="F9" s="217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1" customHeight="1" x14ac:dyDescent="0.45">
      <c r="A10" s="258" t="str">
        <f>F5</f>
        <v>液化石油ガス（ＬＰＧ）</v>
      </c>
      <c r="B10" s="259"/>
      <c r="C10" s="220">
        <f>VLOOKUP($A10,リスト20260401確認!$A$4:$C$11,2,FALSE)</f>
        <v>2.99</v>
      </c>
      <c r="D10" s="221"/>
      <c r="E10" s="221"/>
      <c r="F10" s="27" t="str">
        <f>VLOOKUP($A10,リスト20260401確認!$A$4:$C$11,3,FALSE)</f>
        <v>t-CO2/t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1" customHeight="1" x14ac:dyDescent="0.45">
      <c r="A11" s="12"/>
      <c r="B11" s="12"/>
      <c r="C11" s="12"/>
      <c r="D11" s="12"/>
      <c r="E11" s="12"/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21" customHeight="1" x14ac:dyDescent="0.45">
      <c r="A12" s="12" t="s">
        <v>20</v>
      </c>
      <c r="B12" s="12"/>
      <c r="C12" s="12"/>
      <c r="D12" s="12"/>
      <c r="E12" s="12"/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1" customHeight="1" x14ac:dyDescent="0.45">
      <c r="A13" s="244" t="s">
        <v>103</v>
      </c>
      <c r="B13" s="245"/>
      <c r="C13" s="217" t="s">
        <v>33</v>
      </c>
      <c r="D13" s="217"/>
      <c r="E13" s="217"/>
      <c r="F13" s="21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1" customHeight="1" x14ac:dyDescent="0.45">
      <c r="A14" s="258" t="str">
        <f>F6</f>
        <v>電気</v>
      </c>
      <c r="B14" s="259"/>
      <c r="C14" s="220">
        <f>VLOOKUP($A14,リスト20260401確認!$A$4:$C$11,2,FALSE)</f>
        <v>4.2299999999999998E-4</v>
      </c>
      <c r="D14" s="221"/>
      <c r="E14" s="221"/>
      <c r="F14" s="27" t="str">
        <f>VLOOKUP($A14,リスト20260401確認!$A$4:$C$11,3,FALSE)</f>
        <v>t-CO2/kWh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21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1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8" ht="21" customHeight="1" thickBot="1" x14ac:dyDescent="0.5">
      <c r="A17" s="22" t="s">
        <v>42</v>
      </c>
      <c r="B17" s="22"/>
      <c r="C17" s="1"/>
      <c r="D17" s="1"/>
      <c r="E17" s="1"/>
      <c r="F17" s="1"/>
      <c r="G17" s="1"/>
      <c r="H17" s="1"/>
      <c r="I17" s="1"/>
      <c r="J17" s="1"/>
      <c r="K17" s="1"/>
      <c r="L17" s="93"/>
      <c r="M17" s="93"/>
      <c r="N17" s="93"/>
      <c r="O17" s="93"/>
      <c r="P17" s="93"/>
      <c r="Q17" s="93"/>
      <c r="R17" s="93"/>
    </row>
    <row r="18" spans="1:18" ht="21" customHeight="1" thickTop="1" x14ac:dyDescent="0.2">
      <c r="A18" s="219" t="s">
        <v>9</v>
      </c>
      <c r="B18" s="218"/>
      <c r="C18" s="32" t="s">
        <v>38</v>
      </c>
      <c r="D18" s="30" t="s">
        <v>36</v>
      </c>
      <c r="E18" s="26" t="s">
        <v>37</v>
      </c>
      <c r="F18" s="218" t="s">
        <v>34</v>
      </c>
      <c r="G18" s="219"/>
      <c r="H18" s="34" t="s">
        <v>11</v>
      </c>
      <c r="I18" s="33" t="s">
        <v>39</v>
      </c>
      <c r="J18" s="1"/>
      <c r="K18" s="1"/>
      <c r="L18" s="93"/>
      <c r="M18" s="93"/>
      <c r="N18" s="93"/>
      <c r="O18" s="93"/>
      <c r="P18" s="93"/>
      <c r="Q18" s="93"/>
      <c r="R18" s="93"/>
    </row>
    <row r="19" spans="1:18" ht="21" customHeight="1" x14ac:dyDescent="0.45">
      <c r="A19" s="252" t="s">
        <v>25</v>
      </c>
      <c r="B19" s="253"/>
      <c r="C19" s="200">
        <f>F40</f>
        <v>0.51300000000000001</v>
      </c>
      <c r="D19" s="50" t="str">
        <f>VLOOKUP($A10,リスト20260401確認!$A$14:$C$21,2,FALSE)</f>
        <v>t</v>
      </c>
      <c r="E19" s="183">
        <v>1</v>
      </c>
      <c r="F19" s="18">
        <f>C19*C10*E19</f>
        <v>1.5338700000000001</v>
      </c>
      <c r="G19" s="17" t="s">
        <v>12</v>
      </c>
      <c r="H19" s="213">
        <f>(F19-F20)/F19</f>
        <v>0.4101520682978349</v>
      </c>
      <c r="I19" s="211" t="str">
        <f>IF(H19&gt;=0.3,"○","×")</f>
        <v>○</v>
      </c>
      <c r="J19" s="1"/>
      <c r="K19" s="1"/>
      <c r="L19" s="93"/>
      <c r="M19" s="93"/>
      <c r="N19" s="93"/>
      <c r="O19" s="93"/>
      <c r="P19" s="93"/>
      <c r="Q19" s="93"/>
      <c r="R19" s="93"/>
    </row>
    <row r="20" spans="1:18" ht="21" customHeight="1" thickBot="1" x14ac:dyDescent="0.5">
      <c r="A20" s="252" t="s">
        <v>21</v>
      </c>
      <c r="B20" s="253"/>
      <c r="C20" s="201">
        <f>H40</f>
        <v>2138.8890000000001</v>
      </c>
      <c r="D20" s="50" t="str">
        <f>VLOOKUP($A14,リスト20260401確認!$A$14:$C$21,2,FALSE)</f>
        <v>kWh</v>
      </c>
      <c r="E20" s="184">
        <v>1</v>
      </c>
      <c r="F20" s="15">
        <f>C20*C14*E20</f>
        <v>0.90475004700000006</v>
      </c>
      <c r="G20" s="14" t="s">
        <v>12</v>
      </c>
      <c r="H20" s="214"/>
      <c r="I20" s="212"/>
      <c r="J20" s="1"/>
      <c r="K20" s="1"/>
      <c r="L20" s="93"/>
      <c r="M20" s="93"/>
      <c r="N20" s="93"/>
      <c r="O20" s="93"/>
      <c r="P20" s="93"/>
      <c r="Q20" s="93"/>
      <c r="R20" s="93"/>
    </row>
    <row r="21" spans="1:18" ht="21" customHeight="1" thickTop="1" thickBot="1" x14ac:dyDescent="0.5">
      <c r="A21" s="14"/>
      <c r="B21" s="14"/>
      <c r="C21" s="31"/>
      <c r="D21" s="28"/>
      <c r="E21" s="19" t="s">
        <v>10</v>
      </c>
      <c r="F21" s="20">
        <f>F19-F20</f>
        <v>0.62911995300000001</v>
      </c>
      <c r="G21" s="21" t="s">
        <v>12</v>
      </c>
      <c r="H21" s="1"/>
      <c r="I21" s="1"/>
      <c r="J21" s="1"/>
      <c r="K21" s="1"/>
      <c r="L21" s="93"/>
      <c r="M21" s="93"/>
      <c r="N21" s="93"/>
      <c r="O21" s="93"/>
      <c r="P21" s="93"/>
      <c r="Q21" s="93"/>
      <c r="R21" s="93"/>
    </row>
    <row r="22" spans="1:18" ht="21" customHeight="1" thickTop="1" x14ac:dyDescent="0.45">
      <c r="A22" s="215" t="s">
        <v>48</v>
      </c>
      <c r="B22" s="215"/>
      <c r="C22" s="215"/>
      <c r="D22" s="215"/>
      <c r="E22" s="215"/>
      <c r="F22" s="215"/>
      <c r="G22" s="215"/>
      <c r="H22" s="215"/>
      <c r="I22" s="1"/>
      <c r="J22" s="1"/>
      <c r="K22" s="1"/>
      <c r="L22" s="93"/>
      <c r="M22" s="93"/>
      <c r="N22" s="93"/>
      <c r="O22" s="93"/>
      <c r="P22" s="93"/>
      <c r="Q22" s="93"/>
      <c r="R22" s="93"/>
    </row>
    <row r="23" spans="1:18" ht="21" customHeight="1" x14ac:dyDescent="0.45">
      <c r="A23" s="215" t="s">
        <v>49</v>
      </c>
      <c r="B23" s="215"/>
      <c r="C23" s="215"/>
      <c r="D23" s="215"/>
      <c r="E23" s="215"/>
      <c r="F23" s="215"/>
      <c r="G23" s="215"/>
      <c r="H23" s="215"/>
      <c r="I23" s="1"/>
      <c r="J23" s="1"/>
      <c r="K23" s="1"/>
      <c r="L23" s="93"/>
      <c r="M23" s="93"/>
      <c r="N23" s="93"/>
      <c r="O23" s="93"/>
      <c r="P23" s="93"/>
      <c r="Q23" s="93"/>
      <c r="R23" s="93"/>
    </row>
    <row r="24" spans="1:18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24" customHeight="1" x14ac:dyDescent="0.45">
      <c r="A25" s="210" t="s">
        <v>192</v>
      </c>
      <c r="B25" s="210"/>
      <c r="C25" s="210"/>
      <c r="D25" s="210"/>
      <c r="E25" s="21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x14ac:dyDescent="0.45">
      <c r="A26" s="165" t="s">
        <v>87</v>
      </c>
      <c r="B26" s="129" t="s">
        <v>92</v>
      </c>
      <c r="C26" s="166" t="s">
        <v>134</v>
      </c>
      <c r="D26" s="167" t="s">
        <v>136</v>
      </c>
      <c r="E26" s="90"/>
      <c r="F26" s="82"/>
      <c r="G26" s="82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 x14ac:dyDescent="0.45">
      <c r="A27" s="156" t="s">
        <v>88</v>
      </c>
      <c r="B27" s="156" t="s">
        <v>152</v>
      </c>
      <c r="C27" s="168">
        <f>リスト20260401確認!B27</f>
        <v>50.1</v>
      </c>
      <c r="D27" s="167" t="s">
        <v>57</v>
      </c>
      <c r="E27" s="94"/>
      <c r="F27" s="82"/>
      <c r="G27" s="82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8" x14ac:dyDescent="0.45">
      <c r="A28" s="156" t="s">
        <v>89</v>
      </c>
      <c r="B28" s="156" t="s">
        <v>152</v>
      </c>
      <c r="C28" s="168">
        <f>リスト20260401確認!B27</f>
        <v>50.1</v>
      </c>
      <c r="D28" s="167" t="s">
        <v>57</v>
      </c>
      <c r="E28" s="94"/>
      <c r="F28" s="82"/>
      <c r="G28" s="82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x14ac:dyDescent="0.45">
      <c r="A29" s="156" t="s">
        <v>94</v>
      </c>
      <c r="B29" s="156" t="s">
        <v>152</v>
      </c>
      <c r="C29" s="168">
        <f>リスト20260401確認!B27</f>
        <v>50.1</v>
      </c>
      <c r="D29" s="167" t="s">
        <v>146</v>
      </c>
      <c r="E29" s="94"/>
      <c r="F29" s="82"/>
      <c r="G29" s="82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8" x14ac:dyDescent="0.45">
      <c r="A30" s="156" t="s">
        <v>90</v>
      </c>
      <c r="B30" s="156" t="s">
        <v>93</v>
      </c>
      <c r="C30" s="168">
        <f>リスト20260401確認!B25</f>
        <v>36.5</v>
      </c>
      <c r="D30" s="167" t="s">
        <v>147</v>
      </c>
      <c r="E30" s="94"/>
      <c r="F30" s="82"/>
      <c r="G30" s="82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8" x14ac:dyDescent="0.45">
      <c r="A31" s="156" t="s">
        <v>91</v>
      </c>
      <c r="B31" s="156" t="s">
        <v>93</v>
      </c>
      <c r="C31" s="168">
        <f>リスト20260401確認!B25</f>
        <v>36.5</v>
      </c>
      <c r="D31" s="167" t="s">
        <v>58</v>
      </c>
      <c r="E31" s="94"/>
      <c r="F31" s="82"/>
      <c r="G31" s="82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8" x14ac:dyDescent="0.45">
      <c r="A32" s="156" t="s">
        <v>95</v>
      </c>
      <c r="B32" s="156" t="s">
        <v>96</v>
      </c>
      <c r="C32" s="169">
        <f>リスト20260401確認!B30</f>
        <v>3.5999999999999999E-3</v>
      </c>
      <c r="D32" s="167" t="s">
        <v>70</v>
      </c>
      <c r="E32" s="95"/>
      <c r="F32" s="82"/>
      <c r="G32" s="82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45">
      <c r="A33" s="156" t="s">
        <v>98</v>
      </c>
      <c r="B33" s="156" t="s">
        <v>96</v>
      </c>
      <c r="C33" s="169">
        <f>リスト20260401確認!B30</f>
        <v>3.5999999999999999E-3</v>
      </c>
      <c r="D33" s="170" t="s">
        <v>144</v>
      </c>
      <c r="E33" s="95"/>
      <c r="F33" s="82"/>
      <c r="G33" s="82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.600000000000001" thickBot="1" x14ac:dyDescent="0.5">
      <c r="A34" s="1"/>
      <c r="B34" s="1"/>
      <c r="C34" s="1"/>
      <c r="D34" s="1"/>
      <c r="E34" s="1"/>
      <c r="F34" s="261" t="s">
        <v>151</v>
      </c>
      <c r="G34" s="261"/>
      <c r="H34" s="261"/>
      <c r="I34" s="261"/>
      <c r="J34" s="261"/>
      <c r="K34" s="261"/>
      <c r="L34" s="1"/>
      <c r="M34" s="1"/>
      <c r="N34" s="1"/>
      <c r="O34" s="1"/>
      <c r="P34" s="1"/>
      <c r="Q34" s="1"/>
    </row>
    <row r="35" spans="1:17" ht="18.600000000000001" thickBot="1" x14ac:dyDescent="0.5">
      <c r="A35" s="77" t="s">
        <v>106</v>
      </c>
      <c r="B35" s="78" t="s">
        <v>110</v>
      </c>
      <c r="C35" s="79" t="s">
        <v>114</v>
      </c>
      <c r="D35" s="80" t="s">
        <v>115</v>
      </c>
      <c r="E35" s="81"/>
      <c r="F35" s="262" t="s">
        <v>126</v>
      </c>
      <c r="G35" s="263"/>
      <c r="H35" s="264" t="s">
        <v>127</v>
      </c>
      <c r="I35" s="264"/>
      <c r="J35" s="264"/>
      <c r="K35" s="265"/>
      <c r="L35" s="82"/>
      <c r="M35" s="1"/>
      <c r="N35" s="1"/>
      <c r="O35" s="1"/>
      <c r="P35" s="1"/>
      <c r="Q35" s="1"/>
    </row>
    <row r="36" spans="1:17" x14ac:dyDescent="0.45">
      <c r="A36" s="76" t="s">
        <v>107</v>
      </c>
      <c r="B36" s="100" t="s">
        <v>111</v>
      </c>
      <c r="C36" s="101">
        <f>I7</f>
        <v>4</v>
      </c>
      <c r="D36" s="102" t="s">
        <v>116</v>
      </c>
      <c r="E36" s="99" t="s">
        <v>128</v>
      </c>
      <c r="F36" s="66">
        <f>IF(I5="有",C39,C40)</f>
        <v>5518800</v>
      </c>
      <c r="G36" s="121" t="s">
        <v>129</v>
      </c>
      <c r="H36" s="266">
        <f>IF(I6="有",C39,C40)</f>
        <v>5518800</v>
      </c>
      <c r="I36" s="267">
        <f>IF(M5="有",F39,F40)</f>
        <v>0.51300000000000001</v>
      </c>
      <c r="J36" s="219" t="s">
        <v>130</v>
      </c>
      <c r="K36" s="268"/>
      <c r="L36" s="82"/>
      <c r="M36" s="1"/>
      <c r="N36" s="1"/>
      <c r="O36" s="1"/>
      <c r="P36" s="1"/>
      <c r="Q36" s="1"/>
    </row>
    <row r="37" spans="1:17" ht="18.600000000000001" thickBot="1" x14ac:dyDescent="0.5">
      <c r="A37" s="74" t="s">
        <v>108</v>
      </c>
      <c r="B37" s="103" t="s">
        <v>112</v>
      </c>
      <c r="C37" s="109">
        <v>15</v>
      </c>
      <c r="D37" s="105" t="s">
        <v>117</v>
      </c>
      <c r="E37" s="36" t="s">
        <v>131</v>
      </c>
      <c r="F37" s="66">
        <f>F36/G5</f>
        <v>6132000</v>
      </c>
      <c r="G37" s="68" t="s">
        <v>129</v>
      </c>
      <c r="H37" s="266">
        <f>H36/G6</f>
        <v>1839600</v>
      </c>
      <c r="I37" s="267"/>
      <c r="J37" s="219" t="s">
        <v>130</v>
      </c>
      <c r="K37" s="268"/>
      <c r="L37" s="82"/>
      <c r="M37" s="1"/>
      <c r="N37" s="1"/>
      <c r="O37" s="1"/>
      <c r="P37" s="1"/>
      <c r="Q37" s="1"/>
    </row>
    <row r="38" spans="1:17" ht="18.600000000000001" thickBot="1" x14ac:dyDescent="0.5">
      <c r="A38" s="1"/>
      <c r="B38" s="106" t="s">
        <v>113</v>
      </c>
      <c r="C38" s="110">
        <v>42</v>
      </c>
      <c r="D38" s="108" t="s">
        <v>118</v>
      </c>
      <c r="E38" s="36" t="s">
        <v>131</v>
      </c>
      <c r="F38" s="198">
        <f>ROUND(F37/M38,1)</f>
        <v>25.7</v>
      </c>
      <c r="G38" s="68" t="s">
        <v>133</v>
      </c>
      <c r="H38" s="269">
        <f>ROUND(H37/M38,1)</f>
        <v>7.7</v>
      </c>
      <c r="I38" s="270" t="e">
        <f>ROUND(I37/P38,0)</f>
        <v>#DIV/0!</v>
      </c>
      <c r="J38" s="219" t="s">
        <v>133</v>
      </c>
      <c r="K38" s="268"/>
      <c r="L38" s="82" t="s">
        <v>132</v>
      </c>
      <c r="M38" s="83">
        <v>239006</v>
      </c>
      <c r="N38" s="1"/>
      <c r="O38" s="1"/>
      <c r="P38" s="1"/>
      <c r="Q38" s="1"/>
    </row>
    <row r="39" spans="1:17" ht="18.600000000000001" thickBot="1" x14ac:dyDescent="0.5">
      <c r="A39" s="1"/>
      <c r="B39" s="113" t="s">
        <v>124</v>
      </c>
      <c r="C39" s="124">
        <f>SUM(C41:C44)*365</f>
        <v>5518800</v>
      </c>
      <c r="D39" s="80" t="s">
        <v>123</v>
      </c>
      <c r="E39" s="36" t="s">
        <v>145</v>
      </c>
      <c r="F39" s="172">
        <f>VLOOKUP($F5,$B$27:$D$33,2,FALSE)</f>
        <v>50.1</v>
      </c>
      <c r="G39" s="3" t="str">
        <f>VLOOKUP($F5,$B$27:$D$33,3,FALSE)</f>
        <v>GJ/t</v>
      </c>
      <c r="H39" s="271">
        <f>VLOOKUP($F6,$B$27:$D$33,2,FALSE)</f>
        <v>3.5999999999999999E-3</v>
      </c>
      <c r="I39" s="272">
        <f>VLOOKUP($F5,$B$27:$D$33,2,FALSE)</f>
        <v>50.1</v>
      </c>
      <c r="J39" s="273" t="str">
        <f>VLOOKUP($F6,$B$27:$D$33,3,FALSE)</f>
        <v>GJ/kWh</v>
      </c>
      <c r="K39" s="274" t="str">
        <f>VLOOKUP($F5,$B$27:$D$33,3,FALSE)</f>
        <v>GJ/t</v>
      </c>
      <c r="L39" s="82"/>
      <c r="M39" s="1"/>
      <c r="N39" s="1"/>
      <c r="O39" s="1"/>
      <c r="P39" s="1"/>
      <c r="Q39" s="1"/>
    </row>
    <row r="40" spans="1:17" ht="18.600000000000001" thickBot="1" x14ac:dyDescent="0.5">
      <c r="A40" s="1"/>
      <c r="B40" s="111" t="s">
        <v>125</v>
      </c>
      <c r="C40" s="125">
        <f>SUM(C43:C44)*365</f>
        <v>1182600</v>
      </c>
      <c r="D40" s="112" t="s">
        <v>123</v>
      </c>
      <c r="E40" s="171" t="s">
        <v>148</v>
      </c>
      <c r="F40" s="199">
        <f>ROUND(F38/F39,3)</f>
        <v>0.51300000000000001</v>
      </c>
      <c r="G40" s="173" t="str">
        <f>D19</f>
        <v>t</v>
      </c>
      <c r="H40" s="275">
        <f>ROUND(H38/H39,3)</f>
        <v>2138.8890000000001</v>
      </c>
      <c r="I40" s="276"/>
      <c r="J40" s="249" t="str">
        <f>D20</f>
        <v>kWh</v>
      </c>
      <c r="K40" s="250"/>
      <c r="L40" s="82"/>
      <c r="M40" s="1"/>
      <c r="N40" s="1"/>
      <c r="O40" s="1"/>
      <c r="P40" s="1"/>
      <c r="Q40" s="1"/>
    </row>
    <row r="41" spans="1:17" x14ac:dyDescent="0.45">
      <c r="A41" s="1"/>
      <c r="B41" s="100" t="s">
        <v>119</v>
      </c>
      <c r="C41" s="101">
        <f>200*(C38-C37)</f>
        <v>5400</v>
      </c>
      <c r="D41" s="102" t="s">
        <v>123</v>
      </c>
      <c r="E41" s="91"/>
      <c r="F41" s="97"/>
      <c r="G41" s="82"/>
      <c r="H41" s="251"/>
      <c r="I41" s="251"/>
      <c r="J41" s="247"/>
      <c r="K41" s="247"/>
      <c r="L41" s="82"/>
      <c r="M41" s="1"/>
      <c r="N41" s="1"/>
      <c r="O41" s="1"/>
      <c r="P41" s="1"/>
      <c r="Q41" s="1"/>
    </row>
    <row r="42" spans="1:17" x14ac:dyDescent="0.45">
      <c r="A42" s="1"/>
      <c r="B42" s="103" t="s">
        <v>120</v>
      </c>
      <c r="C42" s="104">
        <f>12*5*C36*(C38-C37)</f>
        <v>6480</v>
      </c>
      <c r="D42" s="105" t="s">
        <v>123</v>
      </c>
      <c r="E42" s="91"/>
      <c r="F42" s="98"/>
      <c r="G42" s="82"/>
      <c r="H42" s="248"/>
      <c r="I42" s="248"/>
      <c r="J42" s="247"/>
      <c r="K42" s="247"/>
      <c r="L42" s="82"/>
      <c r="M42" s="1"/>
      <c r="N42" s="1"/>
      <c r="O42" s="1"/>
      <c r="P42" s="1"/>
      <c r="Q42" s="1"/>
    </row>
    <row r="43" spans="1:17" x14ac:dyDescent="0.45">
      <c r="A43" s="1"/>
      <c r="B43" s="103" t="s">
        <v>121</v>
      </c>
      <c r="C43" s="104">
        <f>6*2*C36*(C38-C37)</f>
        <v>1296</v>
      </c>
      <c r="D43" s="105" t="s">
        <v>123</v>
      </c>
      <c r="E43" s="91"/>
      <c r="F43" s="92"/>
      <c r="G43" s="82"/>
      <c r="H43" s="246"/>
      <c r="I43" s="246"/>
      <c r="J43" s="247"/>
      <c r="K43" s="247"/>
      <c r="L43" s="82"/>
      <c r="M43" s="1"/>
      <c r="N43" s="1"/>
      <c r="O43" s="1"/>
      <c r="P43" s="1"/>
      <c r="Q43" s="1"/>
    </row>
    <row r="44" spans="1:17" ht="18.600000000000001" thickBot="1" x14ac:dyDescent="0.5">
      <c r="A44" s="1"/>
      <c r="B44" s="106" t="s">
        <v>122</v>
      </c>
      <c r="C44" s="107">
        <f>8*3*3*(C38-C37)</f>
        <v>1944</v>
      </c>
      <c r="D44" s="108" t="s">
        <v>123</v>
      </c>
      <c r="E44" s="91"/>
      <c r="F44" s="92"/>
      <c r="G44" s="82"/>
      <c r="H44" s="246"/>
      <c r="I44" s="246"/>
      <c r="J44" s="247"/>
      <c r="K44" s="247"/>
      <c r="L44" s="82"/>
      <c r="M44" s="1"/>
      <c r="N44" s="1"/>
      <c r="O44" s="1"/>
      <c r="P44" s="1"/>
      <c r="Q44" s="1"/>
    </row>
    <row r="45" spans="1:17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</sheetData>
  <sheetProtection algorithmName="SHA-512" hashValue="fxsSN9jRVWswnzUWVJc1RLrB1Gya9p6ocyH79g8g02xYfCFtXoHb2Otg3iyVsaaGbpjB8nMLl4SOOTHvKH1sBw==" saltValue="oQ9Z0+xGLt6QzLwYM3k0HQ==" spinCount="100000" sheet="1" selectLockedCells="1"/>
  <mergeCells count="49">
    <mergeCell ref="H44:I44"/>
    <mergeCell ref="J44:K44"/>
    <mergeCell ref="F35:G35"/>
    <mergeCell ref="H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A1:B1"/>
    <mergeCell ref="J42:K42"/>
    <mergeCell ref="C14:E14"/>
    <mergeCell ref="A13:B13"/>
    <mergeCell ref="H19:H20"/>
    <mergeCell ref="I19:I20"/>
    <mergeCell ref="F34:K34"/>
    <mergeCell ref="F1:H1"/>
    <mergeCell ref="E2:I2"/>
    <mergeCell ref="D4:E4"/>
    <mergeCell ref="D5:E5"/>
    <mergeCell ref="D6:E6"/>
    <mergeCell ref="A22:H22"/>
    <mergeCell ref="A23:H23"/>
    <mergeCell ref="F18:G18"/>
    <mergeCell ref="C9:F9"/>
    <mergeCell ref="A4:B4"/>
    <mergeCell ref="A19:B19"/>
    <mergeCell ref="A20:B20"/>
    <mergeCell ref="G4:H4"/>
    <mergeCell ref="G5:H5"/>
    <mergeCell ref="G6:H6"/>
    <mergeCell ref="G7:H7"/>
    <mergeCell ref="A10:B10"/>
    <mergeCell ref="A14:B14"/>
    <mergeCell ref="A18:B18"/>
    <mergeCell ref="C10:E10"/>
    <mergeCell ref="C13:F13"/>
    <mergeCell ref="A25:E25"/>
    <mergeCell ref="A9:B9"/>
    <mergeCell ref="H43:I43"/>
    <mergeCell ref="J43:K43"/>
    <mergeCell ref="H42:I42"/>
    <mergeCell ref="J40:K40"/>
    <mergeCell ref="J41:K41"/>
    <mergeCell ref="H41:I41"/>
  </mergeCells>
  <phoneticPr fontId="1"/>
  <dataValidations count="2">
    <dataValidation type="list" allowBlank="1" showInputMessage="1" showErrorMessage="1" sqref="I5:I6" xr:uid="{00000000-0002-0000-0400-000000000000}">
      <formula1>$A$36:$A$37</formula1>
    </dataValidation>
    <dataValidation type="list" allowBlank="1" showInputMessage="1" showErrorMessage="1" sqref="B5:B6" xr:uid="{00000000-0002-0000-0400-000001000000}">
      <formula1>$A$27:$A$33</formula1>
    </dataValidation>
  </dataValidations>
  <pageMargins left="0.59055118110236227" right="0.59055118110236227" top="0.59055118110236227" bottom="0.59055118110236227" header="0.31496062992125984" footer="0.31496062992125984"/>
  <pageSetup paperSize="9" scale="95" orientation="landscape" cellComments="asDisplayed" r:id="rId1"/>
  <ignoredErrors>
    <ignoredError sqref="G4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7"/>
  <sheetViews>
    <sheetView view="pageBreakPreview" zoomScaleNormal="100" zoomScaleSheetLayoutView="100" workbookViewId="0">
      <selection activeCell="B6" sqref="B6"/>
    </sheetView>
  </sheetViews>
  <sheetFormatPr defaultRowHeight="18" x14ac:dyDescent="0.45"/>
  <cols>
    <col min="1" max="1" width="8.59765625" customWidth="1"/>
    <col min="2" max="2" width="30.59765625" customWidth="1"/>
    <col min="3" max="3" width="20.59765625" customWidth="1"/>
    <col min="4" max="4" width="8.59765625" customWidth="1"/>
    <col min="5" max="5" width="12.59765625" customWidth="1"/>
    <col min="6" max="6" width="15.59765625" customWidth="1"/>
    <col min="7" max="7" width="8.59765625" customWidth="1"/>
    <col min="10" max="11" width="4.59765625" customWidth="1"/>
    <col min="12" max="12" width="8.59765625" customWidth="1"/>
    <col min="13" max="13" width="14.59765625" customWidth="1"/>
    <col min="14" max="14" width="10.59765625" customWidth="1"/>
  </cols>
  <sheetData>
    <row r="1" spans="1:17" ht="21" customHeight="1" x14ac:dyDescent="0.45">
      <c r="A1" s="260" t="s">
        <v>156</v>
      </c>
      <c r="B1" s="260"/>
      <c r="C1" s="22" t="s">
        <v>194</v>
      </c>
      <c r="D1" s="1"/>
      <c r="E1" s="1"/>
      <c r="F1" s="216"/>
      <c r="G1" s="216"/>
      <c r="H1" s="216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45">
      <c r="A2" s="1"/>
      <c r="B2" s="1"/>
      <c r="C2" s="1"/>
      <c r="D2" s="1"/>
      <c r="E2" s="222" t="s">
        <v>35</v>
      </c>
      <c r="F2" s="222"/>
      <c r="G2" s="222"/>
      <c r="H2" s="222"/>
      <c r="I2" s="222"/>
      <c r="J2" s="1"/>
      <c r="K2" s="1"/>
      <c r="L2" s="1"/>
      <c r="M2" s="1"/>
      <c r="N2" s="1"/>
      <c r="O2" s="1"/>
      <c r="P2" s="1"/>
      <c r="Q2" s="1"/>
    </row>
    <row r="3" spans="1:17" ht="21" customHeight="1" x14ac:dyDescent="0.45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 x14ac:dyDescent="0.45">
      <c r="A4" s="219" t="s">
        <v>102</v>
      </c>
      <c r="B4" s="218"/>
      <c r="C4" s="71" t="s">
        <v>17</v>
      </c>
      <c r="D4" s="219" t="s">
        <v>16</v>
      </c>
      <c r="E4" s="218"/>
      <c r="F4" s="71" t="s">
        <v>8</v>
      </c>
      <c r="G4" s="254" t="s">
        <v>104</v>
      </c>
      <c r="H4" s="254"/>
      <c r="I4" s="65" t="s">
        <v>105</v>
      </c>
      <c r="J4" s="1"/>
      <c r="K4" s="1"/>
      <c r="L4" s="1"/>
      <c r="M4" s="1"/>
      <c r="N4" s="1"/>
      <c r="O4" s="1"/>
      <c r="P4" s="1"/>
      <c r="Q4" s="1"/>
    </row>
    <row r="5" spans="1:17" ht="21" customHeight="1" x14ac:dyDescent="0.45">
      <c r="A5" s="11" t="s">
        <v>100</v>
      </c>
      <c r="B5" s="203" t="s">
        <v>90</v>
      </c>
      <c r="C5" s="176" t="s">
        <v>27</v>
      </c>
      <c r="D5" s="223" t="s">
        <v>40</v>
      </c>
      <c r="E5" s="224"/>
      <c r="F5" s="70" t="str">
        <f>VLOOKUP($B5,$A$27:$B$34,2,FALSE)</f>
        <v>灯油</v>
      </c>
      <c r="G5" s="255">
        <v>0.78</v>
      </c>
      <c r="H5" s="255"/>
      <c r="I5" s="176" t="s">
        <v>107</v>
      </c>
      <c r="J5" s="1"/>
      <c r="K5" s="1"/>
      <c r="L5" s="1"/>
      <c r="M5" s="1"/>
      <c r="N5" s="1"/>
      <c r="O5" s="1"/>
      <c r="P5" s="1"/>
      <c r="Q5" s="1"/>
    </row>
    <row r="6" spans="1:17" ht="21" customHeight="1" x14ac:dyDescent="0.45">
      <c r="A6" s="11" t="s">
        <v>101</v>
      </c>
      <c r="B6" s="196" t="s">
        <v>99</v>
      </c>
      <c r="C6" s="179" t="s">
        <v>29</v>
      </c>
      <c r="D6" s="225" t="s">
        <v>41</v>
      </c>
      <c r="E6" s="226"/>
      <c r="F6" s="70" t="str">
        <f>VLOOKUP($B6,$A$27:$B$34,2,FALSE)</f>
        <v>液化石油ガス（ＬＰＧ）</v>
      </c>
      <c r="G6" s="256">
        <v>0.95</v>
      </c>
      <c r="H6" s="256"/>
      <c r="I6" s="179" t="s">
        <v>107</v>
      </c>
      <c r="J6" s="1"/>
      <c r="K6" s="1"/>
      <c r="L6" s="1"/>
      <c r="M6" s="1"/>
      <c r="N6" s="1"/>
      <c r="O6" s="1"/>
      <c r="P6" s="1"/>
      <c r="Q6" s="1"/>
    </row>
    <row r="7" spans="1:17" ht="21" customHeight="1" x14ac:dyDescent="0.45">
      <c r="A7" s="1"/>
      <c r="B7" s="1"/>
      <c r="C7" s="1"/>
      <c r="D7" s="1"/>
      <c r="E7" s="1"/>
      <c r="F7" s="123" t="s">
        <v>157</v>
      </c>
      <c r="G7" s="257" t="s">
        <v>109</v>
      </c>
      <c r="H7" s="257"/>
      <c r="I7" s="197">
        <v>4</v>
      </c>
      <c r="J7" s="1"/>
      <c r="K7" s="1"/>
      <c r="L7" s="1"/>
      <c r="M7" s="1"/>
      <c r="N7" s="1"/>
      <c r="O7" s="1"/>
      <c r="P7" s="1"/>
      <c r="Q7" s="1"/>
    </row>
    <row r="8" spans="1:17" ht="21" customHeight="1" x14ac:dyDescent="0.45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1" customHeight="1" x14ac:dyDescent="0.45">
      <c r="A9" s="244" t="s">
        <v>103</v>
      </c>
      <c r="B9" s="245"/>
      <c r="C9" s="217" t="s">
        <v>33</v>
      </c>
      <c r="D9" s="217"/>
      <c r="E9" s="217"/>
      <c r="F9" s="217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1" customHeight="1" x14ac:dyDescent="0.45">
      <c r="A10" s="258" t="str">
        <f>F5</f>
        <v>灯油</v>
      </c>
      <c r="B10" s="259"/>
      <c r="C10" s="220">
        <f>VLOOKUP($A10,リスト20260401確認!$A$4:$C$11,2,FALSE)</f>
        <v>2.5</v>
      </c>
      <c r="D10" s="221"/>
      <c r="E10" s="221"/>
      <c r="F10" s="72" t="str">
        <f>VLOOKUP($A10,リスト20260401確認!$A$4:$C$11,3,FALSE)</f>
        <v>t-CO2/kl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1" customHeight="1" x14ac:dyDescent="0.45">
      <c r="A11" s="12"/>
      <c r="B11" s="12"/>
      <c r="C11" s="12"/>
      <c r="D11" s="12"/>
      <c r="E11" s="12"/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21" customHeight="1" x14ac:dyDescent="0.45">
      <c r="A12" s="12" t="s">
        <v>20</v>
      </c>
      <c r="B12" s="12"/>
      <c r="C12" s="12"/>
      <c r="D12" s="12"/>
      <c r="E12" s="12"/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1" customHeight="1" x14ac:dyDescent="0.45">
      <c r="A13" s="244" t="s">
        <v>103</v>
      </c>
      <c r="B13" s="245"/>
      <c r="C13" s="217" t="s">
        <v>33</v>
      </c>
      <c r="D13" s="217"/>
      <c r="E13" s="217"/>
      <c r="F13" s="21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1" customHeight="1" x14ac:dyDescent="0.45">
      <c r="A14" s="258" t="str">
        <f>F6</f>
        <v>液化石油ガス（ＬＰＧ）</v>
      </c>
      <c r="B14" s="259"/>
      <c r="C14" s="220">
        <f>VLOOKUP($A14,リスト20260401確認!$A$4:$C$11,2,FALSE)</f>
        <v>2.99</v>
      </c>
      <c r="D14" s="221"/>
      <c r="E14" s="221"/>
      <c r="F14" s="72" t="str">
        <f>VLOOKUP($A14,リスト20260401確認!$A$4:$C$11,3,FALSE)</f>
        <v>t-CO2/t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21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1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8" ht="21" customHeight="1" thickBot="1" x14ac:dyDescent="0.5">
      <c r="A17" s="22" t="s">
        <v>42</v>
      </c>
      <c r="B17" s="22"/>
      <c r="C17" s="1"/>
      <c r="D17" s="1"/>
      <c r="E17" s="1"/>
      <c r="F17" s="1"/>
      <c r="G17" s="1"/>
      <c r="H17" s="1"/>
      <c r="I17" s="1"/>
      <c r="J17" s="1"/>
      <c r="K17" s="1"/>
      <c r="L17" s="93"/>
      <c r="M17" s="93"/>
      <c r="N17" s="93"/>
      <c r="O17" s="93"/>
      <c r="P17" s="93"/>
      <c r="Q17" s="93"/>
      <c r="R17" s="93"/>
    </row>
    <row r="18" spans="1:18" ht="21" customHeight="1" thickTop="1" x14ac:dyDescent="0.2">
      <c r="A18" s="219" t="s">
        <v>9</v>
      </c>
      <c r="B18" s="218"/>
      <c r="C18" s="32" t="s">
        <v>38</v>
      </c>
      <c r="D18" s="30" t="s">
        <v>36</v>
      </c>
      <c r="E18" s="71" t="s">
        <v>37</v>
      </c>
      <c r="F18" s="218" t="s">
        <v>34</v>
      </c>
      <c r="G18" s="219"/>
      <c r="H18" s="34" t="s">
        <v>11</v>
      </c>
      <c r="I18" s="33" t="s">
        <v>39</v>
      </c>
      <c r="J18" s="1"/>
      <c r="K18" s="1"/>
      <c r="L18" s="93"/>
      <c r="M18" s="93"/>
      <c r="N18" s="93"/>
      <c r="O18" s="93"/>
      <c r="P18" s="93"/>
      <c r="Q18" s="93"/>
      <c r="R18" s="93"/>
    </row>
    <row r="19" spans="1:18" ht="21" customHeight="1" x14ac:dyDescent="0.45">
      <c r="A19" s="252" t="s">
        <v>25</v>
      </c>
      <c r="B19" s="253"/>
      <c r="C19" s="200">
        <f>F41</f>
        <v>0.81100000000000005</v>
      </c>
      <c r="D19" s="50" t="str">
        <f>VLOOKUP($A10,リスト20260401確認!$A$14:$C$21,2,FALSE)</f>
        <v>kl</v>
      </c>
      <c r="E19" s="183">
        <v>1</v>
      </c>
      <c r="F19" s="18">
        <f>C19*C10*E19</f>
        <v>2.0275000000000003</v>
      </c>
      <c r="G19" s="17" t="s">
        <v>12</v>
      </c>
      <c r="H19" s="213">
        <f>(F19-F20)/F19</f>
        <v>0.49933168927250321</v>
      </c>
      <c r="I19" s="211" t="str">
        <f>IF(H19&gt;=0.3,"○","×")</f>
        <v>○</v>
      </c>
      <c r="J19" s="1"/>
      <c r="K19" s="1"/>
      <c r="L19" s="93"/>
      <c r="M19" s="93"/>
      <c r="N19" s="93"/>
      <c r="O19" s="93"/>
      <c r="P19" s="93"/>
      <c r="Q19" s="93"/>
      <c r="R19" s="93"/>
    </row>
    <row r="20" spans="1:18" ht="21" customHeight="1" thickBot="1" x14ac:dyDescent="0.5">
      <c r="A20" s="252" t="s">
        <v>21</v>
      </c>
      <c r="B20" s="253"/>
      <c r="C20" s="201">
        <f>H41</f>
        <v>0.33949999999999997</v>
      </c>
      <c r="D20" s="50" t="str">
        <f>VLOOKUP($A14,リスト20260401確認!$A$14:$C$21,2,FALSE)</f>
        <v>t</v>
      </c>
      <c r="E20" s="184">
        <v>1</v>
      </c>
      <c r="F20" s="15">
        <f>C20*C14*E20</f>
        <v>1.0151049999999999</v>
      </c>
      <c r="G20" s="14" t="s">
        <v>12</v>
      </c>
      <c r="H20" s="214"/>
      <c r="I20" s="212"/>
      <c r="J20" s="1"/>
      <c r="K20" s="1"/>
      <c r="L20" s="93"/>
      <c r="M20" s="93"/>
      <c r="N20" s="93"/>
      <c r="O20" s="93"/>
      <c r="P20" s="93"/>
      <c r="Q20" s="93"/>
      <c r="R20" s="93"/>
    </row>
    <row r="21" spans="1:18" ht="21" customHeight="1" thickTop="1" thickBot="1" x14ac:dyDescent="0.5">
      <c r="A21" s="14"/>
      <c r="B21" s="14"/>
      <c r="C21" s="31"/>
      <c r="D21" s="28"/>
      <c r="E21" s="19" t="s">
        <v>10</v>
      </c>
      <c r="F21" s="20">
        <f>F19-F20</f>
        <v>1.0123950000000004</v>
      </c>
      <c r="G21" s="21" t="s">
        <v>12</v>
      </c>
      <c r="H21" s="1"/>
      <c r="I21" s="1"/>
      <c r="J21" s="1"/>
      <c r="K21" s="1"/>
      <c r="L21" s="93"/>
      <c r="M21" s="93"/>
      <c r="N21" s="93"/>
      <c r="O21" s="93"/>
      <c r="P21" s="93"/>
      <c r="Q21" s="93"/>
      <c r="R21" s="93"/>
    </row>
    <row r="22" spans="1:18" ht="21" customHeight="1" thickTop="1" x14ac:dyDescent="0.45">
      <c r="A22" s="215" t="s">
        <v>48</v>
      </c>
      <c r="B22" s="215"/>
      <c r="C22" s="215"/>
      <c r="D22" s="215"/>
      <c r="E22" s="215"/>
      <c r="F22" s="215"/>
      <c r="G22" s="215"/>
      <c r="H22" s="215"/>
      <c r="I22" s="1"/>
      <c r="J22" s="1"/>
      <c r="K22" s="1"/>
      <c r="L22" s="93"/>
      <c r="M22" s="93"/>
      <c r="N22" s="93"/>
      <c r="O22" s="93"/>
      <c r="P22" s="93"/>
      <c r="Q22" s="93"/>
      <c r="R22" s="93"/>
    </row>
    <row r="23" spans="1:18" ht="21" customHeight="1" x14ac:dyDescent="0.45">
      <c r="A23" s="215" t="s">
        <v>49</v>
      </c>
      <c r="B23" s="215"/>
      <c r="C23" s="215"/>
      <c r="D23" s="215"/>
      <c r="E23" s="215"/>
      <c r="F23" s="215"/>
      <c r="G23" s="215"/>
      <c r="H23" s="215"/>
      <c r="I23" s="1"/>
      <c r="J23" s="1"/>
      <c r="K23" s="1"/>
      <c r="L23" s="93"/>
      <c r="M23" s="93"/>
      <c r="N23" s="93"/>
      <c r="O23" s="93"/>
      <c r="P23" s="93"/>
      <c r="Q23" s="93"/>
      <c r="R23" s="93"/>
    </row>
    <row r="24" spans="1:18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24" customHeight="1" x14ac:dyDescent="0.45">
      <c r="A25" s="210" t="s">
        <v>192</v>
      </c>
      <c r="B25" s="210"/>
      <c r="C25" s="210"/>
      <c r="D25" s="210"/>
      <c r="E25" s="21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x14ac:dyDescent="0.45">
      <c r="A26" s="165" t="s">
        <v>18</v>
      </c>
      <c r="B26" s="129" t="s">
        <v>8</v>
      </c>
      <c r="C26" s="166" t="s">
        <v>134</v>
      </c>
      <c r="D26" s="167" t="s">
        <v>115</v>
      </c>
      <c r="E26" s="90"/>
      <c r="F26" s="82"/>
      <c r="G26" s="82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 x14ac:dyDescent="0.45">
      <c r="A27" s="156" t="s">
        <v>88</v>
      </c>
      <c r="B27" s="156" t="s">
        <v>152</v>
      </c>
      <c r="C27" s="168">
        <f>リスト20260401確認!B27</f>
        <v>50.1</v>
      </c>
      <c r="D27" s="167" t="s">
        <v>57</v>
      </c>
      <c r="E27" s="94"/>
      <c r="F27" s="82"/>
      <c r="G27" s="82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8" x14ac:dyDescent="0.45">
      <c r="A28" s="156" t="s">
        <v>89</v>
      </c>
      <c r="B28" s="156" t="s">
        <v>152</v>
      </c>
      <c r="C28" s="168">
        <f>リスト20260401確認!B27</f>
        <v>50.1</v>
      </c>
      <c r="D28" s="167" t="s">
        <v>57</v>
      </c>
      <c r="E28" s="94"/>
      <c r="F28" s="82"/>
      <c r="G28" s="82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x14ac:dyDescent="0.45">
      <c r="A29" s="156" t="s">
        <v>94</v>
      </c>
      <c r="B29" s="156" t="s">
        <v>152</v>
      </c>
      <c r="C29" s="168">
        <f>リスト20260401確認!B27</f>
        <v>50.1</v>
      </c>
      <c r="D29" s="167" t="s">
        <v>57</v>
      </c>
      <c r="E29" s="94"/>
      <c r="F29" s="82"/>
      <c r="G29" s="82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8" x14ac:dyDescent="0.45">
      <c r="A30" s="156" t="s">
        <v>90</v>
      </c>
      <c r="B30" s="156" t="s">
        <v>0</v>
      </c>
      <c r="C30" s="168">
        <f>リスト20260401確認!B25</f>
        <v>36.5</v>
      </c>
      <c r="D30" s="167" t="s">
        <v>58</v>
      </c>
      <c r="E30" s="94"/>
      <c r="F30" s="82"/>
      <c r="G30" s="82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8" x14ac:dyDescent="0.45">
      <c r="A31" s="156" t="s">
        <v>91</v>
      </c>
      <c r="B31" s="156" t="s">
        <v>0</v>
      </c>
      <c r="C31" s="168">
        <f>リスト20260401確認!B25</f>
        <v>36.5</v>
      </c>
      <c r="D31" s="167" t="s">
        <v>58</v>
      </c>
      <c r="E31" s="94"/>
      <c r="F31" s="82"/>
      <c r="G31" s="82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8" x14ac:dyDescent="0.45">
      <c r="A32" s="156" t="s">
        <v>95</v>
      </c>
      <c r="B32" s="156" t="s">
        <v>19</v>
      </c>
      <c r="C32" s="169">
        <f>リスト20260401確認!B30</f>
        <v>3.5999999999999999E-3</v>
      </c>
      <c r="D32" s="167" t="s">
        <v>70</v>
      </c>
      <c r="E32" s="95"/>
      <c r="F32" s="82"/>
      <c r="G32" s="82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45">
      <c r="A33" s="156" t="s">
        <v>98</v>
      </c>
      <c r="B33" s="156" t="s">
        <v>19</v>
      </c>
      <c r="C33" s="169">
        <f>リスト20260401確認!B30</f>
        <v>3.5999999999999999E-3</v>
      </c>
      <c r="D33" s="170" t="s">
        <v>70</v>
      </c>
      <c r="E33" s="95"/>
      <c r="F33" s="82"/>
      <c r="G33" s="82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45">
      <c r="A34" s="156" t="s">
        <v>99</v>
      </c>
      <c r="B34" s="156" t="s">
        <v>152</v>
      </c>
      <c r="C34" s="168">
        <v>50.1</v>
      </c>
      <c r="D34" s="167" t="s">
        <v>57</v>
      </c>
      <c r="E34" s="96"/>
      <c r="F34" s="82"/>
      <c r="G34" s="82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.600000000000001" thickBot="1" x14ac:dyDescent="0.5">
      <c r="A35" s="1"/>
      <c r="B35" s="1"/>
      <c r="C35" s="1"/>
      <c r="D35" s="1"/>
      <c r="E35" s="1"/>
      <c r="F35" s="261" t="s">
        <v>151</v>
      </c>
      <c r="G35" s="261"/>
      <c r="H35" s="261"/>
      <c r="I35" s="261"/>
      <c r="J35" s="261"/>
      <c r="K35" s="261"/>
      <c r="L35" s="1"/>
      <c r="M35" s="1"/>
      <c r="N35" s="1"/>
      <c r="O35" s="1"/>
      <c r="P35" s="1"/>
      <c r="Q35" s="1"/>
    </row>
    <row r="36" spans="1:17" ht="18.600000000000001" thickBot="1" x14ac:dyDescent="0.5">
      <c r="A36" s="77" t="s">
        <v>106</v>
      </c>
      <c r="B36" s="78" t="s">
        <v>110</v>
      </c>
      <c r="C36" s="79" t="s">
        <v>114</v>
      </c>
      <c r="D36" s="80" t="s">
        <v>115</v>
      </c>
      <c r="E36" s="81"/>
      <c r="F36" s="262" t="s">
        <v>126</v>
      </c>
      <c r="G36" s="263"/>
      <c r="H36" s="264" t="s">
        <v>127</v>
      </c>
      <c r="I36" s="264"/>
      <c r="J36" s="264"/>
      <c r="K36" s="265"/>
      <c r="L36" s="82"/>
      <c r="M36" s="1"/>
      <c r="N36" s="1"/>
      <c r="O36" s="1"/>
      <c r="P36" s="1"/>
      <c r="Q36" s="1"/>
    </row>
    <row r="37" spans="1:17" x14ac:dyDescent="0.45">
      <c r="A37" s="76" t="s">
        <v>107</v>
      </c>
      <c r="B37" s="100" t="s">
        <v>111</v>
      </c>
      <c r="C37" s="101">
        <f>I7</f>
        <v>4</v>
      </c>
      <c r="D37" s="102" t="s">
        <v>116</v>
      </c>
      <c r="E37" s="99" t="s">
        <v>128</v>
      </c>
      <c r="F37" s="66">
        <f>IF(I5="有",C40,C41)</f>
        <v>5518800</v>
      </c>
      <c r="G37" s="71" t="s">
        <v>123</v>
      </c>
      <c r="H37" s="266">
        <f>IF(I6="有",C40,C41)</f>
        <v>5518800</v>
      </c>
      <c r="I37" s="267">
        <f>IF(M5="有",F40,F41)</f>
        <v>0.81100000000000005</v>
      </c>
      <c r="J37" s="219" t="s">
        <v>123</v>
      </c>
      <c r="K37" s="268"/>
      <c r="L37" s="82"/>
      <c r="M37" s="1"/>
      <c r="N37" s="1"/>
      <c r="O37" s="1"/>
      <c r="P37" s="1"/>
      <c r="Q37" s="1"/>
    </row>
    <row r="38" spans="1:17" ht="18.600000000000001" thickBot="1" x14ac:dyDescent="0.5">
      <c r="A38" s="74" t="s">
        <v>108</v>
      </c>
      <c r="B38" s="103" t="s">
        <v>112</v>
      </c>
      <c r="C38" s="109">
        <v>15</v>
      </c>
      <c r="D38" s="105" t="s">
        <v>117</v>
      </c>
      <c r="E38" s="36" t="s">
        <v>131</v>
      </c>
      <c r="F38" s="66">
        <f>F37/G5</f>
        <v>7075384.615384615</v>
      </c>
      <c r="G38" s="71" t="s">
        <v>123</v>
      </c>
      <c r="H38" s="266">
        <f>H37/G6</f>
        <v>5809263.1578947371</v>
      </c>
      <c r="I38" s="267"/>
      <c r="J38" s="219" t="s">
        <v>123</v>
      </c>
      <c r="K38" s="268"/>
      <c r="L38" s="82"/>
      <c r="M38" s="1"/>
      <c r="N38" s="1"/>
      <c r="O38" s="1"/>
      <c r="P38" s="1"/>
      <c r="Q38" s="1"/>
    </row>
    <row r="39" spans="1:17" ht="18.600000000000001" thickBot="1" x14ac:dyDescent="0.5">
      <c r="A39" s="1"/>
      <c r="B39" s="106" t="s">
        <v>113</v>
      </c>
      <c r="C39" s="110">
        <v>42</v>
      </c>
      <c r="D39" s="108" t="s">
        <v>117</v>
      </c>
      <c r="E39" s="36" t="s">
        <v>131</v>
      </c>
      <c r="F39" s="198">
        <f>ROUND(F38/M39,1)</f>
        <v>29.6</v>
      </c>
      <c r="G39" s="71" t="s">
        <v>133</v>
      </c>
      <c r="H39" s="269">
        <f>ROUND(H38/M39,1)</f>
        <v>24.3</v>
      </c>
      <c r="I39" s="270" t="e">
        <f>ROUND(I38/P39,0)</f>
        <v>#DIV/0!</v>
      </c>
      <c r="J39" s="219" t="s">
        <v>133</v>
      </c>
      <c r="K39" s="268"/>
      <c r="L39" s="82" t="s">
        <v>132</v>
      </c>
      <c r="M39" s="83">
        <v>239006</v>
      </c>
      <c r="N39" s="1"/>
      <c r="O39" s="1"/>
      <c r="P39" s="1"/>
      <c r="Q39" s="1"/>
    </row>
    <row r="40" spans="1:17" ht="18.600000000000001" thickBot="1" x14ac:dyDescent="0.5">
      <c r="A40" s="1"/>
      <c r="B40" s="113" t="s">
        <v>124</v>
      </c>
      <c r="C40" s="124">
        <f>SUM(C42:C45)*365</f>
        <v>5518800</v>
      </c>
      <c r="D40" s="80" t="s">
        <v>123</v>
      </c>
      <c r="E40" s="36" t="s">
        <v>145</v>
      </c>
      <c r="F40" s="172">
        <f>VLOOKUP($F5,$B$27:$D$34,2,FALSE)</f>
        <v>36.5</v>
      </c>
      <c r="G40" s="3" t="str">
        <f>VLOOKUP($F5,$B$27:$D$34,3,FALSE)</f>
        <v>GJ/kl</v>
      </c>
      <c r="H40" s="271">
        <f>VLOOKUP($F6,$B$27:$D$34,2,FALSE)</f>
        <v>50.1</v>
      </c>
      <c r="I40" s="272">
        <f>VLOOKUP($F5,$B$27:$D$34,2,FALSE)</f>
        <v>36.5</v>
      </c>
      <c r="J40" s="273" t="str">
        <f>VLOOKUP($F6,$B$27:$D$34,3,FALSE)</f>
        <v>GJ/t</v>
      </c>
      <c r="K40" s="274" t="str">
        <f>VLOOKUP($F5,$B$27:$D$34,3,FALSE)</f>
        <v>GJ/kl</v>
      </c>
      <c r="L40" s="82"/>
      <c r="M40" s="1"/>
      <c r="N40" s="1"/>
      <c r="O40" s="1"/>
      <c r="P40" s="1"/>
      <c r="Q40" s="1"/>
    </row>
    <row r="41" spans="1:17" ht="18.600000000000001" thickBot="1" x14ac:dyDescent="0.5">
      <c r="A41" s="1"/>
      <c r="B41" s="111" t="s">
        <v>125</v>
      </c>
      <c r="C41" s="125">
        <f>SUM(C44:C45)*365</f>
        <v>1182600</v>
      </c>
      <c r="D41" s="112" t="s">
        <v>123</v>
      </c>
      <c r="E41" s="171" t="s">
        <v>148</v>
      </c>
      <c r="F41" s="202">
        <f>ROUND(F39/F40,3)</f>
        <v>0.81100000000000005</v>
      </c>
      <c r="G41" s="173" t="str">
        <f>D19</f>
        <v>kl</v>
      </c>
      <c r="H41" s="277">
        <f>ROUND(H39/H40,3)*0.7</f>
        <v>0.33949999999999997</v>
      </c>
      <c r="I41" s="278"/>
      <c r="J41" s="249" t="str">
        <f>D20</f>
        <v>t</v>
      </c>
      <c r="K41" s="250"/>
      <c r="L41" s="82"/>
      <c r="M41" s="1"/>
      <c r="N41" s="1"/>
      <c r="O41" s="1"/>
      <c r="P41" s="1"/>
      <c r="Q41" s="1"/>
    </row>
    <row r="42" spans="1:17" x14ac:dyDescent="0.45">
      <c r="A42" s="1"/>
      <c r="B42" s="100" t="s">
        <v>119</v>
      </c>
      <c r="C42" s="101">
        <f>200*(C39-C38)</f>
        <v>5400</v>
      </c>
      <c r="D42" s="102" t="s">
        <v>123</v>
      </c>
      <c r="E42" s="91"/>
      <c r="F42" s="97"/>
      <c r="G42" s="82"/>
      <c r="H42" s="279" t="s">
        <v>159</v>
      </c>
      <c r="I42" s="279"/>
      <c r="J42" s="279"/>
      <c r="K42" s="279"/>
      <c r="L42" s="279"/>
      <c r="M42" s="279"/>
      <c r="N42" s="1"/>
      <c r="O42" s="1"/>
      <c r="P42" s="1"/>
      <c r="Q42" s="1"/>
    </row>
    <row r="43" spans="1:17" x14ac:dyDescent="0.45">
      <c r="A43" s="1"/>
      <c r="B43" s="103" t="s">
        <v>120</v>
      </c>
      <c r="C43" s="104">
        <f>12*5*C37*(C39-C38)</f>
        <v>6480</v>
      </c>
      <c r="D43" s="105" t="s">
        <v>123</v>
      </c>
      <c r="E43" s="91"/>
      <c r="F43" s="98"/>
      <c r="G43" s="82"/>
      <c r="H43" s="280" t="s">
        <v>158</v>
      </c>
      <c r="I43" s="280"/>
      <c r="J43" s="280"/>
      <c r="K43" s="280"/>
      <c r="L43" s="280"/>
      <c r="M43" s="280"/>
      <c r="N43" s="1"/>
      <c r="O43" s="1"/>
      <c r="P43" s="1"/>
      <c r="Q43" s="1"/>
    </row>
    <row r="44" spans="1:17" x14ac:dyDescent="0.45">
      <c r="A44" s="1"/>
      <c r="B44" s="103" t="s">
        <v>121</v>
      </c>
      <c r="C44" s="104">
        <f>6*2*C37*(C39-C38)</f>
        <v>1296</v>
      </c>
      <c r="D44" s="105" t="s">
        <v>123</v>
      </c>
      <c r="E44" s="91"/>
      <c r="F44" s="92"/>
      <c r="G44" s="82"/>
      <c r="H44" s="281" t="s">
        <v>160</v>
      </c>
      <c r="I44" s="281"/>
      <c r="J44" s="281"/>
      <c r="K44" s="281"/>
      <c r="L44" s="281"/>
      <c r="M44" s="281"/>
      <c r="N44" s="1"/>
      <c r="O44" s="1"/>
      <c r="P44" s="1"/>
      <c r="Q44" s="1"/>
    </row>
    <row r="45" spans="1:17" ht="18.600000000000001" thickBot="1" x14ac:dyDescent="0.5">
      <c r="A45" s="1"/>
      <c r="B45" s="106" t="s">
        <v>122</v>
      </c>
      <c r="C45" s="107">
        <f>8*3*3*(C39-C38)</f>
        <v>1944</v>
      </c>
      <c r="D45" s="108" t="s">
        <v>123</v>
      </c>
      <c r="E45" s="91"/>
      <c r="F45" s="92"/>
      <c r="G45" s="82"/>
      <c r="H45" s="246"/>
      <c r="I45" s="246"/>
      <c r="J45" s="247"/>
      <c r="K45" s="247"/>
      <c r="L45" s="82"/>
      <c r="M45" s="1"/>
      <c r="N45" s="1"/>
      <c r="O45" s="1"/>
      <c r="P45" s="1"/>
      <c r="Q45" s="1"/>
    </row>
    <row r="46" spans="1:17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</sheetData>
  <sheetProtection algorithmName="SHA-512" hashValue="Ax7S4FeQmaCSTF81I7PaSxF2wi/0uJWROp9BSaoWYe/GxCFmt56tpePKqLl0dI8wkjt+cZdWg9X3yysAWONLXw==" saltValue="bCMBSOrs169yXxSCdK5Cig==" spinCount="100000" sheet="1" selectLockedCells="1"/>
  <mergeCells count="46">
    <mergeCell ref="H45:I45"/>
    <mergeCell ref="J45:K45"/>
    <mergeCell ref="H42:M42"/>
    <mergeCell ref="H43:M43"/>
    <mergeCell ref="H44:M44"/>
    <mergeCell ref="H41:I41"/>
    <mergeCell ref="J41:K41"/>
    <mergeCell ref="H38:I38"/>
    <mergeCell ref="J38:K38"/>
    <mergeCell ref="H39:I39"/>
    <mergeCell ref="J39:K39"/>
    <mergeCell ref="H40:I40"/>
    <mergeCell ref="J40:K40"/>
    <mergeCell ref="H37:I37"/>
    <mergeCell ref="J37:K37"/>
    <mergeCell ref="A18:B18"/>
    <mergeCell ref="F18:G18"/>
    <mergeCell ref="A19:B19"/>
    <mergeCell ref="H19:H20"/>
    <mergeCell ref="I19:I20"/>
    <mergeCell ref="A20:B20"/>
    <mergeCell ref="A25:E25"/>
    <mergeCell ref="A22:H22"/>
    <mergeCell ref="A23:H23"/>
    <mergeCell ref="F35:K35"/>
    <mergeCell ref="F36:G36"/>
    <mergeCell ref="H36:K36"/>
    <mergeCell ref="A10:B10"/>
    <mergeCell ref="C10:E10"/>
    <mergeCell ref="A13:B13"/>
    <mergeCell ref="C13:F13"/>
    <mergeCell ref="A14:B14"/>
    <mergeCell ref="C14:E14"/>
    <mergeCell ref="A9:B9"/>
    <mergeCell ref="C9:F9"/>
    <mergeCell ref="A1:B1"/>
    <mergeCell ref="F1:H1"/>
    <mergeCell ref="E2:I2"/>
    <mergeCell ref="A4:B4"/>
    <mergeCell ref="D4:E4"/>
    <mergeCell ref="G4:H4"/>
    <mergeCell ref="D5:E5"/>
    <mergeCell ref="G5:H5"/>
    <mergeCell ref="D6:E6"/>
    <mergeCell ref="G6:H6"/>
    <mergeCell ref="G7:H7"/>
  </mergeCells>
  <phoneticPr fontId="1"/>
  <dataValidations count="2">
    <dataValidation type="list" allowBlank="1" showInputMessage="1" showErrorMessage="1" sqref="I5:I6" xr:uid="{00000000-0002-0000-0500-000000000000}">
      <formula1>$A$37:$A$38</formula1>
    </dataValidation>
    <dataValidation type="list" allowBlank="1" showInputMessage="1" showErrorMessage="1" sqref="B6" xr:uid="{00000000-0002-0000-0500-000002000000}">
      <formula1>$A$34:$A$34</formula1>
    </dataValidation>
  </dataValidations>
  <pageMargins left="0.59055118110236227" right="0.59055118110236227" top="0.59055118110236227" bottom="0.59055118110236227" header="0.31496062992125984" footer="0.31496062992125984"/>
  <pageSetup paperSize="9" scale="95" orientation="landscape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I69"/>
  <sheetViews>
    <sheetView tabSelected="1" view="pageBreakPreview" zoomScaleNormal="100" zoomScaleSheetLayoutView="100" workbookViewId="0">
      <selection activeCell="E19" sqref="E19"/>
    </sheetView>
  </sheetViews>
  <sheetFormatPr defaultRowHeight="18" x14ac:dyDescent="0.45"/>
  <cols>
    <col min="1" max="1" width="45.59765625" customWidth="1"/>
    <col min="2" max="3" width="18.59765625" customWidth="1"/>
    <col min="4" max="9" width="15.59765625" customWidth="1"/>
  </cols>
  <sheetData>
    <row r="1" spans="1:9" ht="21" customHeight="1" x14ac:dyDescent="0.45">
      <c r="A1" s="282" t="s">
        <v>15</v>
      </c>
      <c r="B1" s="282"/>
      <c r="C1" s="282"/>
      <c r="D1" s="1"/>
      <c r="E1" s="1"/>
      <c r="F1" s="1"/>
      <c r="G1" s="1"/>
      <c r="H1" s="1"/>
      <c r="I1" s="1"/>
    </row>
    <row r="2" spans="1:9" ht="21" customHeight="1" x14ac:dyDescent="0.45">
      <c r="A2" s="283" t="s">
        <v>154</v>
      </c>
      <c r="B2" s="283"/>
      <c r="C2" s="1"/>
      <c r="D2" s="1"/>
      <c r="E2" s="1"/>
      <c r="F2" s="1"/>
      <c r="G2" s="1"/>
      <c r="H2" s="1"/>
      <c r="I2" s="1"/>
    </row>
    <row r="3" spans="1:9" ht="21" customHeight="1" thickBot="1" x14ac:dyDescent="0.5">
      <c r="A3" s="3" t="s">
        <v>80</v>
      </c>
      <c r="B3" s="3" t="s">
        <v>6</v>
      </c>
      <c r="C3" s="3" t="s">
        <v>7</v>
      </c>
      <c r="D3" s="1"/>
      <c r="E3" s="1"/>
      <c r="F3" s="1"/>
      <c r="G3" s="1"/>
      <c r="H3" s="1"/>
      <c r="I3" s="1"/>
    </row>
    <row r="4" spans="1:9" ht="21" customHeight="1" x14ac:dyDescent="0.45">
      <c r="A4" s="4" t="s">
        <v>54</v>
      </c>
      <c r="B4" s="114">
        <v>2.29</v>
      </c>
      <c r="C4" s="5" t="s">
        <v>149</v>
      </c>
      <c r="D4" s="1"/>
      <c r="E4" s="1"/>
      <c r="F4" s="1"/>
      <c r="G4" s="1"/>
      <c r="H4" s="1"/>
      <c r="I4" s="1"/>
    </row>
    <row r="5" spans="1:9" ht="21" customHeight="1" x14ac:dyDescent="0.45">
      <c r="A5" s="6" t="s">
        <v>0</v>
      </c>
      <c r="B5" s="115">
        <v>2.5</v>
      </c>
      <c r="C5" s="7" t="s">
        <v>149</v>
      </c>
      <c r="D5" s="1"/>
      <c r="E5" s="1"/>
      <c r="F5" s="1"/>
      <c r="G5" s="1"/>
      <c r="H5" s="1"/>
      <c r="I5" s="1"/>
    </row>
    <row r="6" spans="1:9" ht="21" customHeight="1" x14ac:dyDescent="0.45">
      <c r="A6" s="6" t="s">
        <v>1</v>
      </c>
      <c r="B6" s="115">
        <v>2.62</v>
      </c>
      <c r="C6" s="7" t="s">
        <v>149</v>
      </c>
      <c r="D6" s="1"/>
      <c r="E6" s="1"/>
      <c r="F6" s="1"/>
      <c r="G6" s="1"/>
      <c r="H6" s="1"/>
      <c r="I6" s="1"/>
    </row>
    <row r="7" spans="1:9" ht="21" customHeight="1" x14ac:dyDescent="0.45">
      <c r="A7" s="6" t="s">
        <v>2</v>
      </c>
      <c r="B7" s="115">
        <v>2.99</v>
      </c>
      <c r="C7" s="7" t="s">
        <v>23</v>
      </c>
      <c r="D7" s="1"/>
      <c r="E7" s="1"/>
      <c r="F7" s="1"/>
      <c r="G7" s="1"/>
      <c r="H7" s="1"/>
      <c r="I7" s="1"/>
    </row>
    <row r="8" spans="1:9" ht="21" customHeight="1" x14ac:dyDescent="0.45">
      <c r="A8" s="6" t="s">
        <v>3</v>
      </c>
      <c r="B8" s="115">
        <v>2.4300000000000002</v>
      </c>
      <c r="C8" s="7" t="s">
        <v>150</v>
      </c>
      <c r="D8" s="1"/>
      <c r="E8" s="1"/>
      <c r="F8" s="1"/>
      <c r="G8" s="1"/>
      <c r="H8" s="1"/>
      <c r="I8" s="1"/>
    </row>
    <row r="9" spans="1:9" ht="21" customHeight="1" thickBot="1" x14ac:dyDescent="0.5">
      <c r="A9" s="8" t="s">
        <v>4</v>
      </c>
      <c r="B9" s="116">
        <v>2.79</v>
      </c>
      <c r="C9" s="9" t="s">
        <v>23</v>
      </c>
      <c r="D9" s="1"/>
      <c r="E9" s="1"/>
      <c r="F9" s="1"/>
      <c r="G9" s="1"/>
      <c r="H9" s="1"/>
      <c r="I9" s="1"/>
    </row>
    <row r="10" spans="1:9" ht="21" customHeight="1" thickBot="1" x14ac:dyDescent="0.5">
      <c r="A10" s="41" t="s">
        <v>19</v>
      </c>
      <c r="B10" s="117">
        <v>4.2299999999999998E-4</v>
      </c>
      <c r="C10" s="42" t="s">
        <v>5</v>
      </c>
      <c r="D10" s="1" t="s">
        <v>195</v>
      </c>
      <c r="E10" s="1"/>
      <c r="F10" s="1"/>
      <c r="G10" s="1"/>
      <c r="H10" s="1"/>
      <c r="I10" s="1"/>
    </row>
    <row r="11" spans="1:9" ht="21" customHeight="1" thickBot="1" x14ac:dyDescent="0.5">
      <c r="A11" s="23" t="s">
        <v>22</v>
      </c>
      <c r="B11" s="118">
        <v>1.248</v>
      </c>
      <c r="C11" s="24" t="s">
        <v>23</v>
      </c>
      <c r="D11" s="1"/>
      <c r="E11" s="1"/>
      <c r="F11" s="1"/>
      <c r="G11" s="1"/>
      <c r="H11" s="1"/>
      <c r="I11" s="1"/>
    </row>
    <row r="12" spans="1:9" ht="21" customHeight="1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21" customHeight="1" thickBot="1" x14ac:dyDescent="0.5">
      <c r="A13" s="3" t="s">
        <v>153</v>
      </c>
      <c r="B13" s="43" t="s">
        <v>71</v>
      </c>
      <c r="C13" s="1"/>
      <c r="D13" s="1"/>
      <c r="E13" s="1"/>
      <c r="F13" s="1"/>
      <c r="G13" s="1"/>
      <c r="H13" s="1"/>
      <c r="I13" s="1"/>
    </row>
    <row r="14" spans="1:9" ht="21" customHeight="1" x14ac:dyDescent="0.45">
      <c r="A14" s="4" t="s">
        <v>54</v>
      </c>
      <c r="B14" s="44" t="s">
        <v>72</v>
      </c>
      <c r="C14" s="1"/>
      <c r="D14" s="1"/>
      <c r="E14" s="1"/>
      <c r="F14" s="1"/>
      <c r="G14" s="1"/>
      <c r="H14" s="1"/>
      <c r="I14" s="1"/>
    </row>
    <row r="15" spans="1:9" ht="21" customHeight="1" x14ac:dyDescent="0.45">
      <c r="A15" s="6" t="s">
        <v>0</v>
      </c>
      <c r="B15" s="45" t="s">
        <v>73</v>
      </c>
      <c r="C15" s="1"/>
      <c r="D15" s="1"/>
      <c r="E15" s="1"/>
      <c r="F15" s="1"/>
      <c r="G15" s="1"/>
      <c r="H15" s="1"/>
      <c r="I15" s="1"/>
    </row>
    <row r="16" spans="1:9" ht="21" customHeight="1" x14ac:dyDescent="0.45">
      <c r="A16" s="6" t="s">
        <v>1</v>
      </c>
      <c r="B16" s="45" t="s">
        <v>74</v>
      </c>
      <c r="C16" s="1"/>
      <c r="D16" s="1"/>
      <c r="E16" s="1"/>
      <c r="F16" s="1"/>
      <c r="G16" s="1"/>
      <c r="H16" s="1"/>
      <c r="I16" s="1"/>
    </row>
    <row r="17" spans="1:9" ht="21" customHeight="1" x14ac:dyDescent="0.45">
      <c r="A17" s="6" t="s">
        <v>2</v>
      </c>
      <c r="B17" s="45" t="s">
        <v>75</v>
      </c>
      <c r="C17" s="1"/>
      <c r="D17" s="1"/>
      <c r="E17" s="1"/>
      <c r="F17" s="1"/>
      <c r="G17" s="1"/>
      <c r="H17" s="1"/>
      <c r="I17" s="1"/>
    </row>
    <row r="18" spans="1:9" ht="21" customHeight="1" x14ac:dyDescent="0.45">
      <c r="A18" s="6" t="s">
        <v>3</v>
      </c>
      <c r="B18" s="45" t="s">
        <v>76</v>
      </c>
      <c r="C18" s="1"/>
      <c r="D18" s="1"/>
      <c r="E18" s="1"/>
      <c r="F18" s="1"/>
      <c r="G18" s="1"/>
      <c r="H18" s="1"/>
      <c r="I18" s="1"/>
    </row>
    <row r="19" spans="1:9" ht="21" customHeight="1" thickBot="1" x14ac:dyDescent="0.5">
      <c r="A19" s="51" t="s">
        <v>4</v>
      </c>
      <c r="B19" s="45" t="s">
        <v>77</v>
      </c>
      <c r="C19" s="1"/>
      <c r="D19" s="1"/>
      <c r="E19" s="1"/>
      <c r="F19" s="1"/>
      <c r="G19" s="1"/>
      <c r="H19" s="1"/>
      <c r="I19" s="1"/>
    </row>
    <row r="20" spans="1:9" ht="21" customHeight="1" thickBot="1" x14ac:dyDescent="0.5">
      <c r="A20" s="41" t="s">
        <v>19</v>
      </c>
      <c r="B20" s="46" t="s">
        <v>78</v>
      </c>
      <c r="C20" s="1"/>
      <c r="D20" s="1"/>
      <c r="E20" s="1"/>
      <c r="F20" s="1"/>
      <c r="G20" s="1"/>
      <c r="H20" s="1"/>
      <c r="I20" s="1"/>
    </row>
    <row r="21" spans="1:9" ht="21" customHeight="1" thickBot="1" x14ac:dyDescent="0.5">
      <c r="A21" s="23" t="s">
        <v>22</v>
      </c>
      <c r="B21" s="47" t="s">
        <v>79</v>
      </c>
      <c r="C21" s="1"/>
      <c r="D21" s="1"/>
      <c r="E21" s="1"/>
      <c r="F21" s="1"/>
      <c r="G21" s="1"/>
      <c r="H21" s="1"/>
      <c r="I21" s="1"/>
    </row>
    <row r="22" spans="1:9" ht="21" customHeight="1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ht="21" customHeight="1" thickBot="1" x14ac:dyDescent="0.5">
      <c r="A23" s="68" t="s">
        <v>193</v>
      </c>
      <c r="B23" s="3" t="s">
        <v>135</v>
      </c>
      <c r="C23" s="68" t="s">
        <v>136</v>
      </c>
      <c r="D23" s="1"/>
      <c r="E23" s="1"/>
      <c r="F23" s="1"/>
      <c r="G23" s="1"/>
      <c r="H23" s="1"/>
      <c r="I23" s="1"/>
    </row>
    <row r="24" spans="1:9" ht="21" customHeight="1" thickBot="1" x14ac:dyDescent="0.5">
      <c r="A24" s="86" t="s">
        <v>54</v>
      </c>
      <c r="B24" s="38">
        <v>33.4</v>
      </c>
      <c r="C24" s="67" t="s">
        <v>58</v>
      </c>
      <c r="D24" s="1"/>
      <c r="E24" s="1"/>
      <c r="F24" s="1"/>
      <c r="G24" s="1"/>
      <c r="H24" s="1"/>
      <c r="I24" s="1"/>
    </row>
    <row r="25" spans="1:9" ht="21" customHeight="1" thickBot="1" x14ac:dyDescent="0.5">
      <c r="A25" s="86" t="s">
        <v>0</v>
      </c>
      <c r="B25" s="38">
        <v>36.5</v>
      </c>
      <c r="C25" s="67" t="s">
        <v>58</v>
      </c>
      <c r="D25" s="1"/>
      <c r="E25" s="1"/>
      <c r="F25" s="1"/>
      <c r="G25" s="1"/>
      <c r="H25" s="1"/>
      <c r="I25" s="1"/>
    </row>
    <row r="26" spans="1:9" ht="21" customHeight="1" thickBot="1" x14ac:dyDescent="0.5">
      <c r="A26" s="86" t="s">
        <v>1</v>
      </c>
      <c r="B26" s="38">
        <v>38</v>
      </c>
      <c r="C26" s="67" t="s">
        <v>58</v>
      </c>
      <c r="D26" s="1"/>
      <c r="E26" s="1"/>
      <c r="F26" s="1"/>
      <c r="G26" s="1"/>
      <c r="H26" s="1"/>
      <c r="I26" s="1"/>
    </row>
    <row r="27" spans="1:9" ht="21" customHeight="1" thickBot="1" x14ac:dyDescent="0.5">
      <c r="A27" s="86" t="s">
        <v>2</v>
      </c>
      <c r="B27" s="38">
        <v>50.1</v>
      </c>
      <c r="C27" s="67" t="s">
        <v>57</v>
      </c>
      <c r="D27" s="1"/>
      <c r="E27" s="1"/>
      <c r="F27" s="1"/>
      <c r="G27" s="1"/>
      <c r="H27" s="1"/>
      <c r="I27" s="1"/>
    </row>
    <row r="28" spans="1:9" ht="21" customHeight="1" thickBot="1" x14ac:dyDescent="0.5">
      <c r="A28" s="86" t="s">
        <v>3</v>
      </c>
      <c r="B28" s="38">
        <v>46.1</v>
      </c>
      <c r="C28" s="67" t="s">
        <v>137</v>
      </c>
      <c r="D28" s="1"/>
      <c r="E28" s="69" t="s">
        <v>143</v>
      </c>
      <c r="F28" s="1"/>
      <c r="G28" s="1"/>
      <c r="H28" s="1"/>
      <c r="I28" s="1"/>
    </row>
    <row r="29" spans="1:9" ht="21" customHeight="1" thickBot="1" x14ac:dyDescent="0.5">
      <c r="A29" s="86" t="s">
        <v>4</v>
      </c>
      <c r="B29" s="38">
        <v>54.7</v>
      </c>
      <c r="C29" s="67" t="s">
        <v>138</v>
      </c>
      <c r="D29" s="75" t="s">
        <v>139</v>
      </c>
      <c r="E29" s="122">
        <v>9.9700000000000006</v>
      </c>
      <c r="F29" s="1"/>
      <c r="G29" s="1"/>
      <c r="H29" s="1"/>
      <c r="I29" s="1"/>
    </row>
    <row r="30" spans="1:9" ht="21" customHeight="1" thickBot="1" x14ac:dyDescent="0.5">
      <c r="A30" s="84" t="s">
        <v>19</v>
      </c>
      <c r="B30" s="89">
        <v>3.5999999999999999E-3</v>
      </c>
      <c r="C30" s="85" t="s">
        <v>144</v>
      </c>
      <c r="D30" s="75" t="s">
        <v>140</v>
      </c>
      <c r="E30" s="122">
        <v>9.2799999999999994</v>
      </c>
      <c r="F30" s="69" t="s">
        <v>142</v>
      </c>
      <c r="G30" s="1"/>
      <c r="H30" s="1"/>
      <c r="I30" s="1"/>
    </row>
    <row r="31" spans="1:9" ht="21" customHeight="1" thickBot="1" x14ac:dyDescent="0.5">
      <c r="A31" s="87" t="s">
        <v>22</v>
      </c>
      <c r="B31" s="38">
        <v>13.2</v>
      </c>
      <c r="C31" s="88" t="s">
        <v>57</v>
      </c>
      <c r="D31" s="75" t="s">
        <v>141</v>
      </c>
      <c r="E31" s="122">
        <v>9.76</v>
      </c>
      <c r="F31" s="6">
        <f>ROUND(SUM(E29:E31)/3/1000,4)</f>
        <v>9.7000000000000003E-3</v>
      </c>
      <c r="G31" s="1"/>
      <c r="H31" s="1"/>
      <c r="I31" s="1"/>
    </row>
    <row r="32" spans="1:9" ht="21" customHeight="1" x14ac:dyDescent="0.45">
      <c r="A32" s="1"/>
      <c r="B32" s="1"/>
      <c r="C32" s="1"/>
      <c r="D32" s="1"/>
      <c r="E32" s="1"/>
      <c r="F32" s="73" t="s">
        <v>155</v>
      </c>
      <c r="G32" s="1"/>
      <c r="H32" s="1"/>
      <c r="I32" s="1"/>
    </row>
    <row r="33" spans="1:9" ht="21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ht="21" customHeight="1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ht="21" customHeight="1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ht="21" customHeight="1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ht="21" customHeight="1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ht="21" customHeight="1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ht="21" customHeight="1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ht="21" customHeight="1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ht="21" customHeight="1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ht="21" customHeight="1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ht="21" customHeight="1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ht="21" customHeight="1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ht="21" customHeight="1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ht="21" customHeight="1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ht="21" customHeight="1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5">
      <c r="A69" s="1"/>
      <c r="B69" s="1"/>
      <c r="C69" s="1"/>
      <c r="D69" s="1"/>
      <c r="E69" s="1"/>
      <c r="F69" s="1"/>
      <c r="G69" s="1"/>
      <c r="H69" s="1"/>
      <c r="I69" s="1"/>
    </row>
  </sheetData>
  <mergeCells count="2">
    <mergeCell ref="A1:C1"/>
    <mergeCell ref="A2:B2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空調</vt:lpstr>
      <vt:lpstr>換気（第１種→第１種）</vt:lpstr>
      <vt:lpstr>換気（第３種→第１種）</vt:lpstr>
      <vt:lpstr>照明</vt:lpstr>
      <vt:lpstr>給湯</vt:lpstr>
      <vt:lpstr>給湯（ハイブリッドのみ使用）</vt:lpstr>
      <vt:lpstr>リスト20260401確認</vt:lpstr>
      <vt:lpstr>リスト20260401確認!Print_Area</vt:lpstr>
      <vt:lpstr>'換気（第１種→第１種）'!Print_Area</vt:lpstr>
      <vt:lpstr>'換気（第３種→第１種）'!Print_Area</vt:lpstr>
      <vt:lpstr>給湯!Print_Area</vt:lpstr>
      <vt:lpstr>'給湯（ハイブリッドのみ使用）'!Print_Area</vt:lpstr>
      <vt:lpstr>空調!Print_Area</vt:lpstr>
      <vt:lpstr>照明!Print_Area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2024-05-09T07:10:45Z</dcterms:created>
  <dcterms:modified xsi:type="dcterms:W3CDTF">2026-03-26T01:15:17Z</dcterms:modified>
</cp:coreProperties>
</file>